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405" windowWidth="19320" windowHeight="6240" activeTab="0"/>
  </bookViews>
  <sheets>
    <sheet name="Planilha orçamentária" sheetId="1" r:id="rId1"/>
    <sheet name="cronograma físico-financeiro" sheetId="2" r:id="rId2"/>
    <sheet name="Capa" sheetId="3" r:id="rId3"/>
  </sheets>
  <definedNames>
    <definedName name="_xlnm.Print_Area" localSheetId="2">'Capa'!$B$2:$K$45</definedName>
    <definedName name="_xlnm.Print_Area" localSheetId="1">'cronograma físico-financeiro'!$B$2:$K$24</definedName>
    <definedName name="_xlnm.Print_Area" localSheetId="0">'Planilha orçamentária'!$D$2:$M$58</definedName>
    <definedName name="_xlnm.Print_Titles" localSheetId="0">'Planilha orçamentária'!$3:$14</definedName>
  </definedNames>
  <calcPr fullCalcOnLoad="1"/>
</workbook>
</file>

<file path=xl/sharedStrings.xml><?xml version="1.0" encoding="utf-8"?>
<sst xmlns="http://schemas.openxmlformats.org/spreadsheetml/2006/main" count="110" uniqueCount="70">
  <si>
    <t>un</t>
  </si>
  <si>
    <t>m</t>
  </si>
  <si>
    <t>Total do ìtem</t>
  </si>
  <si>
    <t>Total Geral:</t>
  </si>
  <si>
    <t>LDI</t>
  </si>
  <si>
    <t>Descrição dos serviços</t>
  </si>
  <si>
    <t>Código</t>
  </si>
  <si>
    <t>Custo Direto</t>
  </si>
  <si>
    <t>P. Unit.</t>
  </si>
  <si>
    <t>Total</t>
  </si>
  <si>
    <t>Quant.</t>
  </si>
  <si>
    <t>Und.</t>
  </si>
  <si>
    <t xml:space="preserve">Planilha orçamentária </t>
  </si>
  <si>
    <t>Valor</t>
  </si>
  <si>
    <t>30 dias</t>
  </si>
  <si>
    <t>60 dias</t>
  </si>
  <si>
    <t>%</t>
  </si>
  <si>
    <t>R$</t>
  </si>
  <si>
    <t>Cronograma Físico-financeiro.</t>
  </si>
  <si>
    <t>Instalação Elétrica</t>
  </si>
  <si>
    <t xml:space="preserve"> </t>
  </si>
  <si>
    <t>ajuste inpc</t>
  </si>
  <si>
    <t>CNPJ 10.716.738/0001-03</t>
  </si>
  <si>
    <t>Ponto de iluminação incluindo interruptor simples, caixa elétrica, eletroduto, cabo, rasgo, quedra e chumbamento (excluindo luminária e lâmpada)</t>
  </si>
  <si>
    <t>Lampada led 10 W bivolt branca, formato tradicional (base E27) - fornecimento e instalação</t>
  </si>
  <si>
    <t>Ponto de tomada residencial, incluindo tomada 10A/250V, caixa elétrica, eletroduto, cabo, rasgo, quebra e chumbamento</t>
  </si>
  <si>
    <t>74131/004</t>
  </si>
  <si>
    <t>Quadro de distribuição de energia de embutir, em chapa metálica, para 18 disjuntores termomagnéticos monopolares, com barramento trifasico e neutro, fornecimento e instalação</t>
  </si>
  <si>
    <t>Disjuntor monopolar tipo DIN, corrente nominal de 10A - fornecimento e instalação</t>
  </si>
  <si>
    <t>Disjuntor binopolar tipo DIN, corrente nominal de 10A - fornecimento e instalação</t>
  </si>
  <si>
    <t>Obra: Substituição e Reforma das Instalações Elétricas da Câmara Municipal de Alta Floresta-MT</t>
  </si>
  <si>
    <t>Endereço: Av. Ariosto da Riva, Lote AC 18/2, Canteiro Central, Alta Floresta - MT.</t>
  </si>
  <si>
    <t>Área total: 1.363,08 m²</t>
  </si>
  <si>
    <t>Ponto de iluminação e tomada residencial, incluindo interruptor simples e tomada 10A/250V, caixa elétrica, eletroduto, cabo, rasgo, quebra e chumbamento (excluindo lumnária e lâmpada)</t>
  </si>
  <si>
    <t>Ponto de iluminação residencial incluindo interruptor paralelo (2 módulos), caixa elétrica, cabo, rasgo, quebra e chubamento (excluindo luminária e lâmpada)</t>
  </si>
  <si>
    <t>Ponto de iluminação residencial incluindo interruptor paralelo, caixa elétrica, cabo, rasgo, quebra e chubamento (excluindo luminária e lâmpada)</t>
  </si>
  <si>
    <t>Ponto de iluminação residencial incluindo interruptor simples (2 módulos), caixa elétrica, cabo, rasgo, quebra e chubamento (excluindo luminária e lâmpada)</t>
  </si>
  <si>
    <t>Disjuntor binopolar tipo DIN, corrente nominal de 16A - fornecimento e instalação</t>
  </si>
  <si>
    <t>Disjuntor binopolar tipo DIN, corrente nominal de 20A - fornecimento e instalação</t>
  </si>
  <si>
    <t>Disjuntor binopolar tipo DIN, corrente nominal de 25A - fornecimento e instalação</t>
  </si>
  <si>
    <t>Disjuntor binopolar tipo DIN, corrente nominal de 40A - fornecimento e instalação</t>
  </si>
  <si>
    <t>Disjuntor monopolar tipo DIN, corrente nominal de 16A - fornecimento e instalação</t>
  </si>
  <si>
    <t>74130/006</t>
  </si>
  <si>
    <t>Disjuntor termomagnético tripolar padrão nema (americano) 125A a 150A 240V, fornecimento e instalação</t>
  </si>
  <si>
    <t>Tomadas para telefone de 4 polos padrão telebras - fornecimento e instalação</t>
  </si>
  <si>
    <t>Eletroduto flexível corrugado, PVC, DN 32mm (1"), para circuitor terminais, instalado em parede - fornecimento e instalação</t>
  </si>
  <si>
    <t>Caixa retangular 4x2" baixa (0,30 m do piso), PVC, instalada em parede - fornecimento e instalação</t>
  </si>
  <si>
    <t>74131/008</t>
  </si>
  <si>
    <t>Quadro de distribuição de energia de embutir, em chapa metálica, para 50 disjuntores termomagnéticos monopolares, com barramento trifasico e neutro, fornecimento e instalação</t>
  </si>
  <si>
    <t>Cabo de cobre flexível isolado, 1,5mm², anti-chama 450/750V, para circuitos terminais - fornecimento e instalação</t>
  </si>
  <si>
    <t>Cabo de cobre flexível isolado, 2,5mm², anti-chama 450/750V, para circuitos terminais - fornecimento e instalação</t>
  </si>
  <si>
    <t>Cabo de cobre flexível isolado, 4mm², anti-chama 450/750V, para circuitos terminais - fornecimento e instalação</t>
  </si>
  <si>
    <t>Cabo de cobre flexível isolado, 6mm², anti-chama 450/750V, para circuitos terminais - fornecimento e instalação</t>
  </si>
  <si>
    <t>Cabo de cobre flexível isolado, 10mm², anti-chama 450/750V, para circuitos terminais - fornecimento e instalação</t>
  </si>
  <si>
    <t>Cabo de cobre flexível isolado, 16mm², anti-chama 450/750V, para circuitos terminais - fornecimento e instalação</t>
  </si>
  <si>
    <t>Cabo de cobre flexível isolado, 25mm², anti-chama 450/750V, para distribuição - fornecimento e instalação</t>
  </si>
  <si>
    <t>Cabo de cobre flexível isolado, 35mm², anti-chama 450/750V, para distribuição - fornecimento e instalação</t>
  </si>
  <si>
    <t>Eletroduto flexível corrugado, PVC, DN 25mm (3/4"), para circuitor terminais, instalado em parede - fornecimento e instalação</t>
  </si>
  <si>
    <t>Alta Floresta - MT, 20 de dezembro de 2017.</t>
  </si>
  <si>
    <t>1.0</t>
  </si>
  <si>
    <t>Alvenaria</t>
  </si>
  <si>
    <t xml:space="preserve">Chumbamento  linear em alvenaria para ramais/distribuição com diâmetros menores ou iguais a 40mm. </t>
  </si>
  <si>
    <t>Rasgo em alvenaria para ramais de distribuição com diâmetros menores ou iguais a 40mm .</t>
  </si>
  <si>
    <t>2.0</t>
  </si>
  <si>
    <t>LDI = 26,14%</t>
  </si>
  <si>
    <t>74209/001</t>
  </si>
  <si>
    <t>Placa de obra em chapa de aço galvanizado</t>
  </si>
  <si>
    <t>m2</t>
  </si>
  <si>
    <t>Aplicação manual de pintura com tinta látex acrílica em paredes, duas demãos (sala 30, acesso Plenário, sala 23, sala 22, parede da parede e fachada frontal)</t>
  </si>
  <si>
    <t>BOLETIM SINAPI /Setembro/2019.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</si>
</sst>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"/>
    <numFmt numFmtId="173" formatCode="_(* #,##0.000_);_(* \(#,##0.000\);_(* &quot;-&quot;??_);_(@_)"/>
    <numFmt numFmtId="174" formatCode="_(* #,##0.0000_);_(* \(#,##0.0000\);_(* &quot;-&quot;??_);_(@_)"/>
    <numFmt numFmtId="175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6"/>
      <name val="Arial"/>
      <family val="2"/>
    </font>
    <font>
      <sz val="12"/>
      <name val="Arial"/>
      <family val="2"/>
    </font>
    <font>
      <b/>
      <sz val="11"/>
      <name val="Bitstream Ver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/>
      <top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71" fontId="0" fillId="0" borderId="0" xfId="62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171" fontId="0" fillId="0" borderId="0" xfId="62" applyFont="1" applyBorder="1" applyAlignment="1">
      <alignment/>
    </xf>
    <xf numFmtId="171" fontId="0" fillId="0" borderId="15" xfId="62" applyFont="1" applyBorder="1" applyAlignment="1">
      <alignment/>
    </xf>
    <xf numFmtId="171" fontId="0" fillId="0" borderId="16" xfId="62" applyFont="1" applyBorder="1" applyAlignment="1">
      <alignment/>
    </xf>
    <xf numFmtId="171" fontId="0" fillId="0" borderId="17" xfId="62" applyFont="1" applyBorder="1" applyAlignment="1">
      <alignment/>
    </xf>
    <xf numFmtId="171" fontId="0" fillId="0" borderId="0" xfId="0" applyNumberFormat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0" borderId="21" xfId="0" applyFont="1" applyBorder="1" applyAlignment="1" quotePrefix="1">
      <alignment horizontal="left" vertical="justify"/>
    </xf>
    <xf numFmtId="0" fontId="5" fillId="0" borderId="20" xfId="0" applyFont="1" applyBorder="1" applyAlignment="1" quotePrefix="1">
      <alignment horizontal="left" vertical="justify"/>
    </xf>
    <xf numFmtId="0" fontId="0" fillId="0" borderId="22" xfId="0" applyFont="1" applyBorder="1" applyAlignment="1" quotePrefix="1">
      <alignment horizontal="left" vertical="justify"/>
    </xf>
    <xf numFmtId="0" fontId="4" fillId="0" borderId="23" xfId="0" applyFont="1" applyBorder="1" applyAlignment="1">
      <alignment horizontal="center"/>
    </xf>
    <xf numFmtId="171" fontId="5" fillId="0" borderId="24" xfId="62" applyFont="1" applyBorder="1" applyAlignment="1">
      <alignment horizontal="center"/>
    </xf>
    <xf numFmtId="171" fontId="0" fillId="0" borderId="24" xfId="62" applyFont="1" applyBorder="1" applyAlignment="1" quotePrefix="1">
      <alignment horizontal="left" vertical="justify"/>
    </xf>
    <xf numFmtId="171" fontId="0" fillId="0" borderId="25" xfId="62" applyFont="1" applyBorder="1" applyAlignment="1" quotePrefix="1">
      <alignment horizontal="left" vertical="justify"/>
    </xf>
    <xf numFmtId="171" fontId="0" fillId="0" borderId="26" xfId="62" applyFont="1" applyBorder="1" applyAlignment="1" quotePrefix="1">
      <alignment horizontal="left" vertical="justify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171" fontId="4" fillId="0" borderId="29" xfId="62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71" fontId="4" fillId="0" borderId="31" xfId="62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0" fillId="0" borderId="33" xfId="0" applyFont="1" applyBorder="1" applyAlignment="1" quotePrefix="1">
      <alignment horizontal="left" vertical="justify"/>
    </xf>
    <xf numFmtId="0" fontId="0" fillId="0" borderId="34" xfId="0" applyFont="1" applyBorder="1" applyAlignment="1" quotePrefix="1">
      <alignment horizontal="left" vertical="justify"/>
    </xf>
    <xf numFmtId="0" fontId="0" fillId="0" borderId="35" xfId="0" applyFont="1" applyBorder="1" applyAlignment="1" quotePrefix="1">
      <alignment horizontal="left" vertical="justify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71" fontId="0" fillId="0" borderId="40" xfId="0" applyNumberFormat="1" applyFont="1" applyBorder="1" applyAlignment="1" quotePrefix="1">
      <alignment horizontal="center"/>
    </xf>
    <xf numFmtId="0" fontId="5" fillId="0" borderId="41" xfId="0" applyFont="1" applyBorder="1" applyAlignment="1">
      <alignment horizontal="left" vertical="justify"/>
    </xf>
    <xf numFmtId="0" fontId="0" fillId="0" borderId="42" xfId="0" applyFont="1" applyBorder="1" applyAlignment="1">
      <alignment horizontal="right" vertical="justify"/>
    </xf>
    <xf numFmtId="0" fontId="0" fillId="0" borderId="43" xfId="0" applyFont="1" applyBorder="1" applyAlignment="1" quotePrefix="1">
      <alignment horizontal="left" vertical="justify"/>
    </xf>
    <xf numFmtId="171" fontId="5" fillId="0" borderId="40" xfId="0" applyNumberFormat="1" applyFont="1" applyBorder="1" applyAlignment="1" quotePrefix="1">
      <alignment horizontal="left" vertical="justify"/>
    </xf>
    <xf numFmtId="0" fontId="0" fillId="0" borderId="44" xfId="0" applyFont="1" applyBorder="1" applyAlignment="1" quotePrefix="1">
      <alignment horizontal="left" vertical="justify"/>
    </xf>
    <xf numFmtId="0" fontId="0" fillId="0" borderId="45" xfId="0" applyFont="1" applyBorder="1" applyAlignment="1" quotePrefix="1">
      <alignment horizontal="left" vertical="justify"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71" fontId="0" fillId="0" borderId="34" xfId="62" applyFont="1" applyBorder="1" applyAlignment="1">
      <alignment/>
    </xf>
    <xf numFmtId="171" fontId="0" fillId="0" borderId="34" xfId="62" applyFont="1" applyBorder="1" applyAlignment="1" quotePrefix="1">
      <alignment horizontal="left" vertical="justify"/>
    </xf>
    <xf numFmtId="0" fontId="4" fillId="0" borderId="46" xfId="0" applyFont="1" applyBorder="1" applyAlignment="1">
      <alignment horizontal="center" vertical="center"/>
    </xf>
    <xf numFmtId="171" fontId="0" fillId="0" borderId="40" xfId="62" applyFont="1" applyBorder="1" applyAlignment="1">
      <alignment horizontal="center"/>
    </xf>
    <xf numFmtId="171" fontId="0" fillId="0" borderId="40" xfId="62" applyFont="1" applyBorder="1" applyAlignment="1" quotePrefix="1">
      <alignment horizontal="left" vertical="justify"/>
    </xf>
    <xf numFmtId="171" fontId="4" fillId="0" borderId="47" xfId="62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48" xfId="0" applyFont="1" applyBorder="1" applyAlignment="1" quotePrefix="1">
      <alignment horizontal="left" vertical="center" wrapText="1"/>
    </xf>
    <xf numFmtId="0" fontId="0" fillId="0" borderId="49" xfId="0" applyFont="1" applyBorder="1" applyAlignment="1" quotePrefix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171" fontId="0" fillId="0" borderId="0" xfId="62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171" fontId="0" fillId="0" borderId="15" xfId="62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171" fontId="0" fillId="0" borderId="17" xfId="62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71" fontId="0" fillId="0" borderId="0" xfId="62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0" fillId="0" borderId="5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0" fillId="0" borderId="0" xfId="0" applyAlignment="1">
      <alignment vertical="center" wrapText="1"/>
    </xf>
    <xf numFmtId="171" fontId="0" fillId="0" borderId="0" xfId="62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171" fontId="4" fillId="0" borderId="52" xfId="62" applyFont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171" fontId="4" fillId="0" borderId="57" xfId="62" applyFont="1" applyBorder="1" applyAlignment="1">
      <alignment horizontal="center" vertical="center" wrapText="1"/>
    </xf>
    <xf numFmtId="0" fontId="4" fillId="0" borderId="49" xfId="0" applyFont="1" applyBorder="1" applyAlignment="1">
      <alignment horizontal="right" vertical="center" wrapText="1"/>
    </xf>
    <xf numFmtId="4" fontId="0" fillId="0" borderId="49" xfId="0" applyNumberFormat="1" applyBorder="1" applyAlignment="1">
      <alignment vertical="center" wrapText="1"/>
    </xf>
    <xf numFmtId="4" fontId="0" fillId="0" borderId="58" xfId="0" applyNumberFormat="1" applyBorder="1" applyAlignment="1">
      <alignment vertical="center" wrapText="1"/>
    </xf>
    <xf numFmtId="0" fontId="4" fillId="0" borderId="49" xfId="0" applyFont="1" applyBorder="1" applyAlignment="1">
      <alignment horizontal="left" vertical="center" wrapText="1"/>
    </xf>
    <xf numFmtId="4" fontId="0" fillId="0" borderId="49" xfId="0" applyNumberFormat="1" applyFont="1" applyBorder="1" applyAlignment="1">
      <alignment vertical="center" wrapText="1"/>
    </xf>
    <xf numFmtId="0" fontId="4" fillId="0" borderId="48" xfId="0" applyFont="1" applyBorder="1" applyAlignment="1" quotePrefix="1">
      <alignment horizontal="left" vertical="center" wrapText="1"/>
    </xf>
    <xf numFmtId="0" fontId="4" fillId="0" borderId="49" xfId="0" applyFont="1" applyBorder="1" applyAlignment="1" quotePrefix="1">
      <alignment horizontal="left" vertical="center" wrapText="1"/>
    </xf>
    <xf numFmtId="0" fontId="0" fillId="0" borderId="49" xfId="0" applyFont="1" applyBorder="1" applyAlignment="1" quotePrefix="1">
      <alignment horizontal="left" vertical="center" wrapText="1"/>
    </xf>
    <xf numFmtId="171" fontId="0" fillId="0" borderId="59" xfId="62" applyFont="1" applyBorder="1" applyAlignment="1" quotePrefix="1">
      <alignment horizontal="left" vertical="center" wrapText="1"/>
    </xf>
    <xf numFmtId="171" fontId="0" fillId="0" borderId="59" xfId="62" applyFont="1" applyBorder="1" applyAlignment="1">
      <alignment vertical="center" wrapText="1"/>
    </xf>
    <xf numFmtId="0" fontId="0" fillId="0" borderId="49" xfId="0" applyFont="1" applyBorder="1" applyAlignment="1" quotePrefix="1">
      <alignment horizontal="right" vertical="center" wrapText="1"/>
    </xf>
    <xf numFmtId="0" fontId="5" fillId="0" borderId="49" xfId="0" applyFont="1" applyBorder="1" applyAlignment="1" quotePrefix="1">
      <alignment horizontal="left" vertical="center" wrapText="1"/>
    </xf>
    <xf numFmtId="171" fontId="4" fillId="0" borderId="59" xfId="62" applyFont="1" applyBorder="1" applyAlignment="1" quotePrefix="1">
      <alignment horizontal="left" vertical="center" wrapText="1"/>
    </xf>
    <xf numFmtId="0" fontId="0" fillId="0" borderId="54" xfId="0" applyFont="1" applyBorder="1" applyAlignment="1" quotePrefix="1">
      <alignment horizontal="left" vertical="center" wrapText="1"/>
    </xf>
    <xf numFmtId="0" fontId="0" fillId="0" borderId="56" xfId="0" applyBorder="1" applyAlignment="1">
      <alignment horizontal="right" vertical="center" wrapText="1"/>
    </xf>
    <xf numFmtId="0" fontId="0" fillId="0" borderId="56" xfId="0" applyFont="1" applyBorder="1" applyAlignment="1" quotePrefix="1">
      <alignment horizontal="left" vertical="center" wrapText="1"/>
    </xf>
    <xf numFmtId="171" fontId="0" fillId="0" borderId="60" xfId="62" applyFont="1" applyBorder="1" applyAlignment="1" quotePrefix="1">
      <alignment horizontal="left" vertical="center" wrapText="1"/>
    </xf>
    <xf numFmtId="2" fontId="5" fillId="0" borderId="49" xfId="0" applyNumberFormat="1" applyFont="1" applyBorder="1" applyAlignment="1" quotePrefix="1">
      <alignment horizontal="left" vertical="center" wrapText="1"/>
    </xf>
    <xf numFmtId="171" fontId="4" fillId="0" borderId="49" xfId="0" applyNumberFormat="1" applyFont="1" applyBorder="1" applyAlignment="1" quotePrefix="1">
      <alignment horizontal="left" vertical="center" wrapText="1"/>
    </xf>
    <xf numFmtId="0" fontId="0" fillId="0" borderId="61" xfId="0" applyFont="1" applyBorder="1" applyAlignment="1" quotePrefix="1">
      <alignment horizontal="left" vertical="center" wrapText="1"/>
    </xf>
    <xf numFmtId="0" fontId="0" fillId="0" borderId="62" xfId="0" applyFont="1" applyBorder="1" applyAlignment="1" quotePrefix="1">
      <alignment horizontal="left" vertical="center" wrapText="1"/>
    </xf>
    <xf numFmtId="171" fontId="0" fillId="0" borderId="63" xfId="62" applyFont="1" applyBorder="1" applyAlignment="1" quotePrefix="1">
      <alignment horizontal="left" vertical="center" wrapText="1"/>
    </xf>
    <xf numFmtId="171" fontId="0" fillId="0" borderId="0" xfId="0" applyNumberFormat="1" applyAlignment="1">
      <alignment vertical="center" wrapText="1"/>
    </xf>
    <xf numFmtId="0" fontId="0" fillId="0" borderId="0" xfId="0" applyFont="1" applyBorder="1" applyAlignment="1" quotePrefix="1">
      <alignment horizontal="left" vertical="center" wrapText="1"/>
    </xf>
    <xf numFmtId="171" fontId="0" fillId="0" borderId="0" xfId="62" applyFont="1" applyBorder="1" applyAlignment="1" quotePrefix="1">
      <alignment horizontal="left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Alignment="1">
      <alignment horizontal="right"/>
    </xf>
    <xf numFmtId="0" fontId="48" fillId="0" borderId="0" xfId="0" applyFont="1" applyAlignment="1">
      <alignment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171" fontId="4" fillId="0" borderId="67" xfId="62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5" fillId="0" borderId="67" xfId="0" applyFont="1" applyBorder="1" applyAlignment="1">
      <alignment horizontal="left"/>
    </xf>
    <xf numFmtId="171" fontId="0" fillId="0" borderId="39" xfId="62" applyFont="1" applyBorder="1" applyAlignment="1">
      <alignment horizontal="center"/>
    </xf>
    <xf numFmtId="171" fontId="0" fillId="0" borderId="32" xfId="62" applyFont="1" applyBorder="1" applyAlignment="1">
      <alignment horizontal="center"/>
    </xf>
    <xf numFmtId="0" fontId="4" fillId="0" borderId="64" xfId="0" applyFont="1" applyBorder="1" applyAlignment="1" quotePrefix="1">
      <alignment horizontal="left" vertical="center" wrapText="1"/>
    </xf>
    <xf numFmtId="0" fontId="4" fillId="0" borderId="65" xfId="0" applyFont="1" applyBorder="1" applyAlignment="1" quotePrefix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71" fontId="0" fillId="0" borderId="50" xfId="62" applyFont="1" applyBorder="1" applyAlignment="1">
      <alignment vertical="center" wrapText="1"/>
    </xf>
    <xf numFmtId="0" fontId="0" fillId="0" borderId="49" xfId="0" applyFont="1" applyFill="1" applyBorder="1" applyAlignment="1">
      <alignment horizontal="left" vertical="center" wrapText="1"/>
    </xf>
    <xf numFmtId="171" fontId="0" fillId="0" borderId="59" xfId="62" applyFont="1" applyBorder="1" applyAlignment="1">
      <alignment vertical="center" wrapText="1"/>
    </xf>
    <xf numFmtId="4" fontId="0" fillId="0" borderId="49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171" fontId="3" fillId="0" borderId="58" xfId="0" applyNumberFormat="1" applyFont="1" applyBorder="1" applyAlignment="1" quotePrefix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3028950</xdr:colOff>
      <xdr:row>2</xdr:row>
      <xdr:rowOff>47625</xdr:rowOff>
    </xdr:from>
    <xdr:to>
      <xdr:col>5</xdr:col>
      <xdr:colOff>5514975</xdr:colOff>
      <xdr:row>4</xdr:row>
      <xdr:rowOff>9525</xdr:rowOff>
    </xdr:to>
    <xdr:pic>
      <xdr:nvPicPr>
        <xdr:cNvPr id="1" name="Imagem 3" descr="Logo Fernandes 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76225"/>
          <a:ext cx="2486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1419225</xdr:colOff>
      <xdr:row>2</xdr:row>
      <xdr:rowOff>123825</xdr:rowOff>
    </xdr:from>
    <xdr:to>
      <xdr:col>8</xdr:col>
      <xdr:colOff>257175</xdr:colOff>
      <xdr:row>4</xdr:row>
      <xdr:rowOff>0</xdr:rowOff>
    </xdr:to>
    <xdr:pic>
      <xdr:nvPicPr>
        <xdr:cNvPr id="1" name="Imagem 3" descr="Logo Fernandes 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352425"/>
          <a:ext cx="2486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1076325</xdr:colOff>
      <xdr:row>2</xdr:row>
      <xdr:rowOff>57150</xdr:rowOff>
    </xdr:from>
    <xdr:to>
      <xdr:col>7</xdr:col>
      <xdr:colOff>104775</xdr:colOff>
      <xdr:row>3</xdr:row>
      <xdr:rowOff>161925</xdr:rowOff>
    </xdr:to>
    <xdr:pic>
      <xdr:nvPicPr>
        <xdr:cNvPr id="1" name="Imagem 3" descr="Logo Fernandes 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285750"/>
          <a:ext cx="2486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O59"/>
  <sheetViews>
    <sheetView tabSelected="1" view="pageBreakPreview" zoomScale="115" zoomScaleSheetLayoutView="115" zoomScalePageLayoutView="130" workbookViewId="0" topLeftCell="A1">
      <selection activeCell="O10" sqref="O10"/>
    </sheetView>
  </sheetViews>
  <sheetFormatPr defaultColWidth="9.140625" defaultRowHeight="12.75"/>
  <cols>
    <col min="1" max="2" width="9.140625" style="105" customWidth="1"/>
    <col min="3" max="3" width="5.8515625" style="105" customWidth="1"/>
    <col min="4" max="4" width="2.8515625" style="105" customWidth="1"/>
    <col min="5" max="5" width="12.57421875" style="107" customWidth="1"/>
    <col min="6" max="6" width="87.28125" style="105" customWidth="1"/>
    <col min="7" max="7" width="9.7109375" style="105" customWidth="1"/>
    <col min="8" max="8" width="10.7109375" style="141" hidden="1" customWidth="1"/>
    <col min="9" max="9" width="8.140625" style="142" bestFit="1" customWidth="1"/>
    <col min="10" max="10" width="9.140625" style="141" bestFit="1" customWidth="1"/>
    <col min="11" max="11" width="12.57421875" style="141" customWidth="1"/>
    <col min="12" max="12" width="13.140625" style="106" customWidth="1"/>
    <col min="13" max="13" width="0.85546875" style="105" customWidth="1"/>
    <col min="14" max="14" width="12.7109375" style="105" customWidth="1"/>
    <col min="15" max="16384" width="9.140625" style="105" customWidth="1"/>
  </cols>
  <sheetData>
    <row r="1" spans="5:12" s="75" customFormat="1" ht="12.75">
      <c r="E1" s="71"/>
      <c r="F1" s="72"/>
      <c r="G1" s="72"/>
      <c r="H1" s="72"/>
      <c r="I1" s="73"/>
      <c r="J1" s="72"/>
      <c r="K1" s="72"/>
      <c r="L1" s="74"/>
    </row>
    <row r="2" spans="5:12" s="75" customFormat="1" ht="5.25" customHeight="1">
      <c r="E2" s="71"/>
      <c r="F2" s="76"/>
      <c r="G2" s="72"/>
      <c r="H2" s="72"/>
      <c r="I2" s="73"/>
      <c r="J2" s="72"/>
      <c r="K2" s="72"/>
      <c r="L2" s="74"/>
    </row>
    <row r="3" spans="5:12" s="75" customFormat="1" ht="11.25" customHeight="1">
      <c r="E3" s="77"/>
      <c r="F3" s="78"/>
      <c r="G3" s="102"/>
      <c r="H3" s="102"/>
      <c r="I3" s="103"/>
      <c r="J3" s="104"/>
      <c r="K3" s="104"/>
      <c r="L3" s="79"/>
    </row>
    <row r="4" spans="5:12" s="75" customFormat="1" ht="20.25" customHeight="1">
      <c r="E4" s="163"/>
      <c r="F4" s="164"/>
      <c r="G4" s="164"/>
      <c r="H4" s="164"/>
      <c r="I4" s="164"/>
      <c r="J4" s="164"/>
      <c r="K4" s="164"/>
      <c r="L4" s="165"/>
    </row>
    <row r="5" spans="5:12" s="75" customFormat="1" ht="15.75" customHeight="1">
      <c r="E5" s="166" t="s">
        <v>22</v>
      </c>
      <c r="F5" s="167"/>
      <c r="G5" s="167"/>
      <c r="H5" s="167"/>
      <c r="I5" s="167"/>
      <c r="J5" s="167"/>
      <c r="K5" s="167"/>
      <c r="L5" s="168"/>
    </row>
    <row r="6" spans="5:12" s="75" customFormat="1" ht="6" customHeight="1">
      <c r="E6" s="81"/>
      <c r="F6" s="82"/>
      <c r="G6" s="76"/>
      <c r="H6" s="83"/>
      <c r="I6" s="84"/>
      <c r="J6" s="83"/>
      <c r="K6" s="83"/>
      <c r="L6" s="85"/>
    </row>
    <row r="7" spans="5:12" s="75" customFormat="1" ht="12.75">
      <c r="E7" s="71"/>
      <c r="F7" s="80"/>
      <c r="G7" s="72"/>
      <c r="H7" s="86"/>
      <c r="I7" s="87"/>
      <c r="J7" s="86"/>
      <c r="K7" s="86"/>
      <c r="L7" s="88"/>
    </row>
    <row r="8" spans="5:12" s="75" customFormat="1" ht="18">
      <c r="E8" s="89" t="s">
        <v>12</v>
      </c>
      <c r="F8" s="90"/>
      <c r="G8" s="90"/>
      <c r="H8" s="90"/>
      <c r="I8" s="90"/>
      <c r="J8" s="90"/>
      <c r="K8" s="90"/>
      <c r="L8" s="88"/>
    </row>
    <row r="9" spans="5:12" s="75" customFormat="1" ht="12.75">
      <c r="E9" s="91" t="s">
        <v>30</v>
      </c>
      <c r="I9" s="92"/>
      <c r="K9" s="93"/>
      <c r="L9" s="88"/>
    </row>
    <row r="10" spans="5:12" s="75" customFormat="1" ht="12.75">
      <c r="E10" s="94" t="s">
        <v>31</v>
      </c>
      <c r="F10" s="80"/>
      <c r="G10" s="72"/>
      <c r="H10" s="86"/>
      <c r="I10" s="87"/>
      <c r="J10" s="86"/>
      <c r="K10" s="86"/>
      <c r="L10" s="88"/>
    </row>
    <row r="11" spans="5:12" s="75" customFormat="1" ht="12.75">
      <c r="E11" s="95" t="s">
        <v>32</v>
      </c>
      <c r="F11" s="80"/>
      <c r="G11" s="72"/>
      <c r="H11" s="86"/>
      <c r="I11" s="87"/>
      <c r="J11" s="86"/>
      <c r="K11" s="86"/>
      <c r="L11" s="88"/>
    </row>
    <row r="12" spans="5:12" s="75" customFormat="1" ht="13.5" thickBot="1">
      <c r="E12" s="96" t="s">
        <v>64</v>
      </c>
      <c r="F12" s="80"/>
      <c r="G12" s="72"/>
      <c r="H12" s="86"/>
      <c r="I12" s="87"/>
      <c r="J12" s="86"/>
      <c r="K12" s="86"/>
      <c r="L12" s="88"/>
    </row>
    <row r="13" spans="5:15" s="75" customFormat="1" ht="12.75">
      <c r="E13" s="97" t="s">
        <v>69</v>
      </c>
      <c r="F13" s="98"/>
      <c r="G13" s="98"/>
      <c r="H13" s="98"/>
      <c r="I13" s="98"/>
      <c r="J13" s="99"/>
      <c r="K13" s="99"/>
      <c r="L13" s="88"/>
      <c r="N13" s="100" t="s">
        <v>21</v>
      </c>
      <c r="O13" s="101" t="s">
        <v>4</v>
      </c>
    </row>
    <row r="14" spans="5:15" ht="26.25" thickBot="1">
      <c r="E14" s="108" t="s">
        <v>6</v>
      </c>
      <c r="F14" s="108" t="s">
        <v>5</v>
      </c>
      <c r="G14" s="108" t="s">
        <v>11</v>
      </c>
      <c r="H14" s="108" t="s">
        <v>7</v>
      </c>
      <c r="I14" s="108" t="s">
        <v>10</v>
      </c>
      <c r="J14" s="108" t="s">
        <v>8</v>
      </c>
      <c r="K14" s="108" t="s">
        <v>4</v>
      </c>
      <c r="L14" s="109" t="s">
        <v>9</v>
      </c>
      <c r="N14" s="110">
        <v>0</v>
      </c>
      <c r="O14" s="105">
        <v>0.2614</v>
      </c>
    </row>
    <row r="15" spans="5:12" ht="12.75">
      <c r="E15" s="111"/>
      <c r="F15" s="112"/>
      <c r="G15" s="113"/>
      <c r="H15" s="113"/>
      <c r="I15" s="114"/>
      <c r="J15" s="112"/>
      <c r="K15" s="112"/>
      <c r="L15" s="115"/>
    </row>
    <row r="16" spans="5:12" ht="12.75">
      <c r="E16" s="121" t="s">
        <v>59</v>
      </c>
      <c r="F16" s="122" t="s">
        <v>60</v>
      </c>
      <c r="G16" s="147"/>
      <c r="H16" s="147"/>
      <c r="I16" s="148"/>
      <c r="J16" s="146"/>
      <c r="K16" s="147"/>
      <c r="L16" s="149"/>
    </row>
    <row r="17" spans="5:12" ht="12.75">
      <c r="E17" s="154"/>
      <c r="F17" s="155"/>
      <c r="G17" s="147"/>
      <c r="H17" s="147"/>
      <c r="I17" s="148"/>
      <c r="J17" s="146"/>
      <c r="K17" s="147"/>
      <c r="L17" s="149"/>
    </row>
    <row r="18" spans="5:15" ht="12.75">
      <c r="E18" s="65" t="s">
        <v>65</v>
      </c>
      <c r="F18" s="156" t="s">
        <v>66</v>
      </c>
      <c r="G18" s="157" t="s">
        <v>67</v>
      </c>
      <c r="H18" s="158"/>
      <c r="I18" s="117">
        <v>1.5</v>
      </c>
      <c r="J18" s="117">
        <f>N18*(1+$N$14/100)</f>
        <v>381</v>
      </c>
      <c r="K18" s="118">
        <f>J18*$O$14</f>
        <v>99.5934</v>
      </c>
      <c r="L18" s="159">
        <f>I18*(J18+K18)</f>
        <v>720.8901</v>
      </c>
      <c r="M18"/>
      <c r="N18">
        <v>381</v>
      </c>
      <c r="O18"/>
    </row>
    <row r="19" spans="5:14" ht="12.75">
      <c r="E19" s="65">
        <v>90447</v>
      </c>
      <c r="F19" s="123" t="s">
        <v>62</v>
      </c>
      <c r="G19" s="68" t="s">
        <v>1</v>
      </c>
      <c r="H19" s="123"/>
      <c r="I19" s="120">
        <v>12</v>
      </c>
      <c r="J19" s="117">
        <f>N19*(1+$N$14/100)</f>
        <v>5.08</v>
      </c>
      <c r="K19" s="118">
        <f>J19*$O$14</f>
        <v>1.3279120000000002</v>
      </c>
      <c r="L19" s="125">
        <f>I19*(J19+K19)</f>
        <v>76.89494400000001</v>
      </c>
      <c r="N19" s="126">
        <v>5.08</v>
      </c>
    </row>
    <row r="20" spans="5:14" ht="25.5">
      <c r="E20" s="65">
        <v>90466</v>
      </c>
      <c r="F20" s="123" t="s">
        <v>61</v>
      </c>
      <c r="G20" s="68" t="s">
        <v>1</v>
      </c>
      <c r="H20" s="123"/>
      <c r="I20" s="120">
        <v>12</v>
      </c>
      <c r="J20" s="117">
        <f>N20*(1+$N$14/100)</f>
        <v>10.11</v>
      </c>
      <c r="K20" s="118">
        <f>J20*$O$14</f>
        <v>2.642754</v>
      </c>
      <c r="L20" s="125">
        <f>I20*(J20+K20)</f>
        <v>153.033048</v>
      </c>
      <c r="N20" s="126">
        <v>10.11</v>
      </c>
    </row>
    <row r="21" spans="5:15" ht="25.5">
      <c r="E21" s="67">
        <v>88489</v>
      </c>
      <c r="F21" s="160" t="s">
        <v>68</v>
      </c>
      <c r="G21" s="68" t="s">
        <v>67</v>
      </c>
      <c r="H21" s="117"/>
      <c r="I21" s="117">
        <v>10</v>
      </c>
      <c r="J21" s="117">
        <f>N21*(1+$L$15/100)</f>
        <v>11.25</v>
      </c>
      <c r="K21" s="118">
        <f>J21*$O$14</f>
        <v>2.9407500000000004</v>
      </c>
      <c r="L21" s="161">
        <f>I21*(J21+K21)</f>
        <v>141.90750000000003</v>
      </c>
      <c r="M21"/>
      <c r="N21">
        <v>11.25</v>
      </c>
      <c r="O21" s="162"/>
    </row>
    <row r="22" spans="5:13" ht="12.75">
      <c r="E22" s="145"/>
      <c r="F22" s="116" t="s">
        <v>2</v>
      </c>
      <c r="G22" s="68"/>
      <c r="H22" s="68"/>
      <c r="I22" s="68"/>
      <c r="J22" s="68"/>
      <c r="K22" s="68"/>
      <c r="L22" s="182">
        <f>SUM(L18:L21)</f>
        <v>1092.725592</v>
      </c>
      <c r="M22" s="183"/>
    </row>
    <row r="23" spans="5:14" ht="12.75">
      <c r="E23" s="121" t="s">
        <v>63</v>
      </c>
      <c r="F23" s="122" t="s">
        <v>19</v>
      </c>
      <c r="G23" s="123"/>
      <c r="H23" s="123"/>
      <c r="I23" s="123"/>
      <c r="J23" s="117"/>
      <c r="K23" s="118"/>
      <c r="L23" s="124"/>
      <c r="N23" s="123"/>
    </row>
    <row r="24" spans="5:14" ht="12.75">
      <c r="E24" s="67"/>
      <c r="F24" s="123"/>
      <c r="G24" s="123"/>
      <c r="H24" s="123"/>
      <c r="I24" s="123"/>
      <c r="J24" s="117"/>
      <c r="K24" s="118"/>
      <c r="L24" s="124"/>
      <c r="N24" s="123"/>
    </row>
    <row r="25" spans="5:14" ht="25.5">
      <c r="E25" s="65">
        <v>93141</v>
      </c>
      <c r="F25" s="66" t="s">
        <v>25</v>
      </c>
      <c r="G25" s="68" t="s">
        <v>0</v>
      </c>
      <c r="H25" s="123"/>
      <c r="I25" s="120">
        <v>117</v>
      </c>
      <c r="J25" s="117">
        <f aca="true" t="shared" si="0" ref="J25:J41">N25*(1+$N$14/100)</f>
        <v>128.76</v>
      </c>
      <c r="K25" s="118">
        <f aca="true" t="shared" si="1" ref="K25:K41">J25*$O$14</f>
        <v>33.657864000000004</v>
      </c>
      <c r="L25" s="125">
        <f aca="true" t="shared" si="2" ref="L25:L39">I25*(J25+K25)</f>
        <v>19002.890088</v>
      </c>
      <c r="N25" s="126">
        <v>128.76</v>
      </c>
    </row>
    <row r="26" spans="5:14" ht="25.5">
      <c r="E26" s="65">
        <v>93137</v>
      </c>
      <c r="F26" s="66" t="s">
        <v>36</v>
      </c>
      <c r="G26" s="68" t="s">
        <v>0</v>
      </c>
      <c r="H26" s="123"/>
      <c r="I26" s="120">
        <v>3</v>
      </c>
      <c r="J26" s="117">
        <f>N26*(1+$N$14/100)</f>
        <v>126.73</v>
      </c>
      <c r="K26" s="118">
        <f>J26*$O$14</f>
        <v>33.127222</v>
      </c>
      <c r="L26" s="125">
        <f>I26*(J26+K26)</f>
        <v>479.57166600000005</v>
      </c>
      <c r="N26" s="126">
        <v>126.73</v>
      </c>
    </row>
    <row r="27" spans="5:14" ht="25.5">
      <c r="E27" s="65">
        <v>93138</v>
      </c>
      <c r="F27" s="66" t="s">
        <v>35</v>
      </c>
      <c r="G27" s="68" t="s">
        <v>0</v>
      </c>
      <c r="H27" s="123"/>
      <c r="I27" s="120">
        <v>3</v>
      </c>
      <c r="J27" s="117">
        <f>N27*(1+$N$14/100)</f>
        <v>120.04</v>
      </c>
      <c r="K27" s="118">
        <f>J27*$O$14</f>
        <v>31.378456000000003</v>
      </c>
      <c r="L27" s="125">
        <f>I27*(J27+K27)</f>
        <v>454.2553680000001</v>
      </c>
      <c r="N27" s="126">
        <v>120.04</v>
      </c>
    </row>
    <row r="28" spans="5:14" ht="25.5">
      <c r="E28" s="67">
        <v>93128</v>
      </c>
      <c r="F28" s="66" t="s">
        <v>23</v>
      </c>
      <c r="G28" s="69" t="s">
        <v>0</v>
      </c>
      <c r="H28" s="123"/>
      <c r="I28" s="120">
        <v>27</v>
      </c>
      <c r="J28" s="117">
        <f>N28*(1+$N$14/100)</f>
        <v>107.54</v>
      </c>
      <c r="K28" s="118">
        <f>J28*$O$14</f>
        <v>28.110956000000005</v>
      </c>
      <c r="L28" s="125">
        <f>I28*(J28+K28)</f>
        <v>3662.575812</v>
      </c>
      <c r="N28" s="126">
        <v>107.54</v>
      </c>
    </row>
    <row r="29" spans="5:14" ht="25.5">
      <c r="E29" s="67">
        <v>93145</v>
      </c>
      <c r="F29" s="66" t="s">
        <v>33</v>
      </c>
      <c r="G29" s="69" t="s">
        <v>0</v>
      </c>
      <c r="H29" s="123"/>
      <c r="I29" s="120">
        <v>3</v>
      </c>
      <c r="J29" s="117">
        <f>N29*(1+$N$14/100)</f>
        <v>155.71</v>
      </c>
      <c r="K29" s="118">
        <f>J29*$O$14</f>
        <v>40.702594000000005</v>
      </c>
      <c r="L29" s="125">
        <f>I29*(J29+K29)</f>
        <v>589.237782</v>
      </c>
      <c r="N29" s="126">
        <v>155.71</v>
      </c>
    </row>
    <row r="30" spans="5:14" ht="25.5">
      <c r="E30" s="67">
        <v>93139</v>
      </c>
      <c r="F30" s="66" t="s">
        <v>34</v>
      </c>
      <c r="G30" s="69" t="s">
        <v>0</v>
      </c>
      <c r="H30" s="123"/>
      <c r="I30" s="120">
        <v>2</v>
      </c>
      <c r="J30" s="117">
        <f>N30*(1+$N$14/100)</f>
        <v>151.69</v>
      </c>
      <c r="K30" s="118">
        <f>J30*$O$14</f>
        <v>39.651766</v>
      </c>
      <c r="L30" s="125">
        <f>I30*(J30+K30)</f>
        <v>382.683532</v>
      </c>
      <c r="N30" s="126">
        <v>151.69</v>
      </c>
    </row>
    <row r="31" spans="5:14" ht="12.75">
      <c r="E31" s="67">
        <v>93043</v>
      </c>
      <c r="F31" s="66" t="s">
        <v>24</v>
      </c>
      <c r="G31" s="68" t="s">
        <v>0</v>
      </c>
      <c r="H31" s="123"/>
      <c r="I31" s="120">
        <v>10</v>
      </c>
      <c r="J31" s="117">
        <f t="shared" si="0"/>
        <v>24.61</v>
      </c>
      <c r="K31" s="118">
        <f t="shared" si="1"/>
        <v>6.433054</v>
      </c>
      <c r="L31" s="125">
        <f t="shared" si="2"/>
        <v>310.43053999999995</v>
      </c>
      <c r="N31" s="126">
        <v>24.61</v>
      </c>
    </row>
    <row r="32" spans="5:14" ht="25.5">
      <c r="E32" s="65" t="s">
        <v>26</v>
      </c>
      <c r="F32" s="66" t="s">
        <v>27</v>
      </c>
      <c r="G32" s="68" t="s">
        <v>0</v>
      </c>
      <c r="H32" s="123"/>
      <c r="I32" s="120">
        <v>2</v>
      </c>
      <c r="J32" s="117">
        <f t="shared" si="0"/>
        <v>394.99</v>
      </c>
      <c r="K32" s="118">
        <f t="shared" si="1"/>
        <v>103.250386</v>
      </c>
      <c r="L32" s="125">
        <f t="shared" si="2"/>
        <v>996.480772</v>
      </c>
      <c r="N32" s="126">
        <v>394.99</v>
      </c>
    </row>
    <row r="33" spans="5:14" ht="25.5">
      <c r="E33" s="65" t="s">
        <v>47</v>
      </c>
      <c r="F33" s="66" t="s">
        <v>48</v>
      </c>
      <c r="G33" s="68" t="s">
        <v>0</v>
      </c>
      <c r="H33" s="123"/>
      <c r="I33" s="120">
        <v>2</v>
      </c>
      <c r="J33" s="117">
        <f t="shared" si="0"/>
        <v>1098.16</v>
      </c>
      <c r="K33" s="118">
        <f t="shared" si="1"/>
        <v>287.059024</v>
      </c>
      <c r="L33" s="125">
        <f t="shared" si="2"/>
        <v>2770.438048</v>
      </c>
      <c r="N33" s="126">
        <v>1098.16</v>
      </c>
    </row>
    <row r="34" spans="5:14" ht="12.75">
      <c r="E34" s="65">
        <v>93653</v>
      </c>
      <c r="F34" s="66" t="s">
        <v>28</v>
      </c>
      <c r="G34" s="69" t="s">
        <v>0</v>
      </c>
      <c r="H34" s="123"/>
      <c r="I34" s="120">
        <v>65</v>
      </c>
      <c r="J34" s="117">
        <f t="shared" si="0"/>
        <v>8.81</v>
      </c>
      <c r="K34" s="118">
        <f t="shared" si="1"/>
        <v>2.3029340000000005</v>
      </c>
      <c r="L34" s="125">
        <f t="shared" si="2"/>
        <v>722.3407100000001</v>
      </c>
      <c r="N34" s="126">
        <v>8.81</v>
      </c>
    </row>
    <row r="35" spans="5:14" ht="12.75">
      <c r="E35" s="65">
        <v>93654</v>
      </c>
      <c r="F35" s="66" t="s">
        <v>41</v>
      </c>
      <c r="G35" s="69" t="s">
        <v>0</v>
      </c>
      <c r="H35" s="123"/>
      <c r="I35" s="120">
        <v>2</v>
      </c>
      <c r="J35" s="117">
        <f t="shared" si="0"/>
        <v>9.3</v>
      </c>
      <c r="K35" s="118">
        <f t="shared" si="1"/>
        <v>2.43102</v>
      </c>
      <c r="L35" s="125">
        <f t="shared" si="2"/>
        <v>23.462040000000002</v>
      </c>
      <c r="N35" s="126">
        <v>9.3</v>
      </c>
    </row>
    <row r="36" spans="5:14" ht="12.75">
      <c r="E36" s="65">
        <v>93660</v>
      </c>
      <c r="F36" s="66" t="s">
        <v>29</v>
      </c>
      <c r="G36" s="69" t="s">
        <v>0</v>
      </c>
      <c r="H36" s="123"/>
      <c r="I36" s="120">
        <v>37</v>
      </c>
      <c r="J36" s="117">
        <f t="shared" si="0"/>
        <v>43.29</v>
      </c>
      <c r="K36" s="118">
        <f t="shared" si="1"/>
        <v>11.316006000000002</v>
      </c>
      <c r="L36" s="125">
        <f t="shared" si="2"/>
        <v>2020.422222</v>
      </c>
      <c r="N36" s="126">
        <v>43.29</v>
      </c>
    </row>
    <row r="37" spans="5:14" ht="12.75">
      <c r="E37" s="65">
        <v>93661</v>
      </c>
      <c r="F37" s="66" t="s">
        <v>37</v>
      </c>
      <c r="G37" s="69" t="s">
        <v>0</v>
      </c>
      <c r="H37" s="123"/>
      <c r="I37" s="120">
        <v>1</v>
      </c>
      <c r="J37" s="117">
        <f t="shared" si="0"/>
        <v>44.22</v>
      </c>
      <c r="K37" s="118">
        <f t="shared" si="1"/>
        <v>11.559108</v>
      </c>
      <c r="L37" s="125">
        <f t="shared" si="2"/>
        <v>55.779108</v>
      </c>
      <c r="N37" s="126">
        <v>44.22</v>
      </c>
    </row>
    <row r="38" spans="5:14" ht="12.75">
      <c r="E38" s="65">
        <v>93662</v>
      </c>
      <c r="F38" s="66" t="s">
        <v>38</v>
      </c>
      <c r="G38" s="69" t="s">
        <v>0</v>
      </c>
      <c r="H38" s="123"/>
      <c r="I38" s="120">
        <v>2</v>
      </c>
      <c r="J38" s="117">
        <f t="shared" si="0"/>
        <v>46.02</v>
      </c>
      <c r="K38" s="118">
        <f t="shared" si="1"/>
        <v>12.029628000000002</v>
      </c>
      <c r="L38" s="125">
        <f t="shared" si="2"/>
        <v>116.09925600000001</v>
      </c>
      <c r="N38" s="126">
        <v>46.02</v>
      </c>
    </row>
    <row r="39" spans="5:14" ht="12.75">
      <c r="E39" s="65">
        <v>93663</v>
      </c>
      <c r="F39" s="66" t="s">
        <v>39</v>
      </c>
      <c r="G39" s="69" t="s">
        <v>0</v>
      </c>
      <c r="H39" s="123"/>
      <c r="I39" s="120">
        <v>2</v>
      </c>
      <c r="J39" s="117">
        <f t="shared" si="0"/>
        <v>46.02</v>
      </c>
      <c r="K39" s="118">
        <f t="shared" si="1"/>
        <v>12.029628000000002</v>
      </c>
      <c r="L39" s="125">
        <f t="shared" si="2"/>
        <v>116.09925600000001</v>
      </c>
      <c r="N39" s="126">
        <v>46.02</v>
      </c>
    </row>
    <row r="40" spans="5:14" ht="12.75">
      <c r="E40" s="65">
        <v>93665</v>
      </c>
      <c r="F40" s="66" t="s">
        <v>40</v>
      </c>
      <c r="G40" s="69" t="s">
        <v>0</v>
      </c>
      <c r="H40" s="123"/>
      <c r="I40" s="120">
        <v>1</v>
      </c>
      <c r="J40" s="117">
        <f t="shared" si="0"/>
        <v>51.02</v>
      </c>
      <c r="K40" s="118">
        <f t="shared" si="1"/>
        <v>13.336628000000001</v>
      </c>
      <c r="L40" s="125">
        <f>I40*(J40+K40)</f>
        <v>64.356628</v>
      </c>
      <c r="N40" s="126">
        <v>51.02</v>
      </c>
    </row>
    <row r="41" spans="5:14" ht="25.5">
      <c r="E41" s="65" t="s">
        <v>42</v>
      </c>
      <c r="F41" s="66" t="s">
        <v>43</v>
      </c>
      <c r="G41" s="69" t="s">
        <v>0</v>
      </c>
      <c r="H41" s="123"/>
      <c r="I41" s="120">
        <v>3</v>
      </c>
      <c r="J41" s="117">
        <f t="shared" si="0"/>
        <v>278.14</v>
      </c>
      <c r="K41" s="118">
        <f t="shared" si="1"/>
        <v>72.705796</v>
      </c>
      <c r="L41" s="125">
        <f>I41*(J41+K41)</f>
        <v>1052.537388</v>
      </c>
      <c r="N41" s="126">
        <v>278.14</v>
      </c>
    </row>
    <row r="42" spans="5:14" ht="12.75">
      <c r="E42" s="65">
        <v>91941</v>
      </c>
      <c r="F42" s="66" t="s">
        <v>46</v>
      </c>
      <c r="G42" s="69" t="s">
        <v>0</v>
      </c>
      <c r="H42" s="123"/>
      <c r="I42" s="120">
        <v>63</v>
      </c>
      <c r="J42" s="117">
        <f aca="true" t="shared" si="3" ref="J42:J53">N42*(1+$N$14/100)</f>
        <v>7.45</v>
      </c>
      <c r="K42" s="118">
        <f aca="true" t="shared" si="4" ref="K42:K53">J42*$O$14</f>
        <v>1.9474300000000002</v>
      </c>
      <c r="L42" s="125">
        <f aca="true" t="shared" si="5" ref="L42:L53">I42*(J42+K42)</f>
        <v>592.03809</v>
      </c>
      <c r="N42" s="126">
        <v>7.45</v>
      </c>
    </row>
    <row r="43" spans="5:14" ht="12.75">
      <c r="E43" s="65">
        <v>72337</v>
      </c>
      <c r="F43" s="66" t="s">
        <v>44</v>
      </c>
      <c r="G43" s="69" t="s">
        <v>0</v>
      </c>
      <c r="H43" s="123"/>
      <c r="I43" s="120">
        <v>63</v>
      </c>
      <c r="J43" s="117">
        <f t="shared" si="3"/>
        <v>21.82</v>
      </c>
      <c r="K43" s="118">
        <f t="shared" si="4"/>
        <v>5.703748000000001</v>
      </c>
      <c r="L43" s="125">
        <f>I43*(J43+K43)</f>
        <v>1733.996124</v>
      </c>
      <c r="N43" s="126">
        <v>21.82</v>
      </c>
    </row>
    <row r="44" spans="5:14" ht="25.5">
      <c r="E44" s="65">
        <v>91854</v>
      </c>
      <c r="F44" s="66" t="s">
        <v>57</v>
      </c>
      <c r="G44" s="69" t="s">
        <v>1</v>
      </c>
      <c r="H44" s="123"/>
      <c r="I44" s="120">
        <v>300</v>
      </c>
      <c r="J44" s="117">
        <f t="shared" si="3"/>
        <v>6.69</v>
      </c>
      <c r="K44" s="118">
        <f t="shared" si="4"/>
        <v>1.7487660000000003</v>
      </c>
      <c r="L44" s="125">
        <f>I44*(J44+K44)</f>
        <v>2531.6298</v>
      </c>
      <c r="N44" s="126">
        <v>6.69</v>
      </c>
    </row>
    <row r="45" spans="5:14" ht="25.5">
      <c r="E45" s="65">
        <v>91856</v>
      </c>
      <c r="F45" s="66" t="s">
        <v>45</v>
      </c>
      <c r="G45" s="69" t="s">
        <v>1</v>
      </c>
      <c r="H45" s="123"/>
      <c r="I45" s="120">
        <v>389</v>
      </c>
      <c r="J45" s="117">
        <f t="shared" si="3"/>
        <v>7.38</v>
      </c>
      <c r="K45" s="118">
        <f t="shared" si="4"/>
        <v>1.929132</v>
      </c>
      <c r="L45" s="125">
        <f t="shared" si="5"/>
        <v>3621.252348</v>
      </c>
      <c r="N45" s="126">
        <v>7.38</v>
      </c>
    </row>
    <row r="46" spans="5:14" ht="25.5">
      <c r="E46" s="65">
        <v>91924</v>
      </c>
      <c r="F46" s="66" t="s">
        <v>49</v>
      </c>
      <c r="G46" s="69" t="s">
        <v>1</v>
      </c>
      <c r="H46" s="123"/>
      <c r="I46" s="120">
        <v>1250</v>
      </c>
      <c r="J46" s="117">
        <f t="shared" si="3"/>
        <v>1.86</v>
      </c>
      <c r="K46" s="118">
        <f t="shared" si="4"/>
        <v>0.4862040000000001</v>
      </c>
      <c r="L46" s="125">
        <f t="shared" si="5"/>
        <v>2932.755</v>
      </c>
      <c r="N46" s="126">
        <v>1.86</v>
      </c>
    </row>
    <row r="47" spans="5:14" ht="25.5">
      <c r="E47" s="65">
        <v>91926</v>
      </c>
      <c r="F47" s="66" t="s">
        <v>50</v>
      </c>
      <c r="G47" s="69" t="s">
        <v>1</v>
      </c>
      <c r="H47" s="123"/>
      <c r="I47" s="120">
        <v>1500</v>
      </c>
      <c r="J47" s="117">
        <f t="shared" si="3"/>
        <v>2.62</v>
      </c>
      <c r="K47" s="118">
        <f t="shared" si="4"/>
        <v>0.684868</v>
      </c>
      <c r="L47" s="125">
        <f t="shared" si="5"/>
        <v>4957.302</v>
      </c>
      <c r="N47" s="126">
        <v>2.62</v>
      </c>
    </row>
    <row r="48" spans="5:14" ht="25.5">
      <c r="E48" s="65">
        <v>91928</v>
      </c>
      <c r="F48" s="66" t="s">
        <v>51</v>
      </c>
      <c r="G48" s="69" t="s">
        <v>1</v>
      </c>
      <c r="H48" s="123"/>
      <c r="I48" s="120">
        <v>1400</v>
      </c>
      <c r="J48" s="117">
        <f t="shared" si="3"/>
        <v>4.18</v>
      </c>
      <c r="K48" s="118">
        <f t="shared" si="4"/>
        <v>1.092652</v>
      </c>
      <c r="L48" s="125">
        <f t="shared" si="5"/>
        <v>7381.7128</v>
      </c>
      <c r="N48" s="126">
        <v>4.18</v>
      </c>
    </row>
    <row r="49" spans="5:14" ht="25.5">
      <c r="E49" s="65">
        <v>91930</v>
      </c>
      <c r="F49" s="66" t="s">
        <v>52</v>
      </c>
      <c r="G49" s="69" t="s">
        <v>1</v>
      </c>
      <c r="H49" s="123"/>
      <c r="I49" s="120">
        <v>50</v>
      </c>
      <c r="J49" s="117">
        <f t="shared" si="3"/>
        <v>5.69</v>
      </c>
      <c r="K49" s="118">
        <f t="shared" si="4"/>
        <v>1.4873660000000002</v>
      </c>
      <c r="L49" s="125">
        <f t="shared" si="5"/>
        <v>358.86830000000003</v>
      </c>
      <c r="N49" s="126">
        <v>5.69</v>
      </c>
    </row>
    <row r="50" spans="5:14" ht="25.5">
      <c r="E50" s="65">
        <v>91932</v>
      </c>
      <c r="F50" s="66" t="s">
        <v>53</v>
      </c>
      <c r="G50" s="69" t="s">
        <v>1</v>
      </c>
      <c r="H50" s="123"/>
      <c r="I50" s="120">
        <v>100</v>
      </c>
      <c r="J50" s="117">
        <f t="shared" si="3"/>
        <v>9.29</v>
      </c>
      <c r="K50" s="118">
        <f t="shared" si="4"/>
        <v>2.428406</v>
      </c>
      <c r="L50" s="125">
        <f t="shared" si="5"/>
        <v>1171.8405999999998</v>
      </c>
      <c r="N50" s="126">
        <v>9.29</v>
      </c>
    </row>
    <row r="51" spans="5:14" ht="25.5">
      <c r="E51" s="65">
        <v>91934</v>
      </c>
      <c r="F51" s="66" t="s">
        <v>54</v>
      </c>
      <c r="G51" s="69" t="s">
        <v>1</v>
      </c>
      <c r="H51" s="123"/>
      <c r="I51" s="120">
        <v>60</v>
      </c>
      <c r="J51" s="117">
        <f t="shared" si="3"/>
        <v>14.16</v>
      </c>
      <c r="K51" s="118">
        <f t="shared" si="4"/>
        <v>3.7014240000000003</v>
      </c>
      <c r="L51" s="125">
        <f t="shared" si="5"/>
        <v>1071.68544</v>
      </c>
      <c r="N51" s="126">
        <v>14.16</v>
      </c>
    </row>
    <row r="52" spans="5:14" ht="25.5">
      <c r="E52" s="65">
        <v>92983</v>
      </c>
      <c r="F52" s="66" t="s">
        <v>55</v>
      </c>
      <c r="G52" s="69" t="s">
        <v>1</v>
      </c>
      <c r="H52" s="123"/>
      <c r="I52" s="120">
        <v>20</v>
      </c>
      <c r="J52" s="117">
        <f t="shared" si="3"/>
        <v>15.9</v>
      </c>
      <c r="K52" s="118">
        <f t="shared" si="4"/>
        <v>4.1562600000000005</v>
      </c>
      <c r="L52" s="125">
        <f t="shared" si="5"/>
        <v>401.12520000000006</v>
      </c>
      <c r="N52" s="126">
        <v>15.9</v>
      </c>
    </row>
    <row r="53" spans="5:14" ht="25.5">
      <c r="E53" s="65">
        <v>92985</v>
      </c>
      <c r="F53" s="66" t="s">
        <v>56</v>
      </c>
      <c r="G53" s="69" t="s">
        <v>1</v>
      </c>
      <c r="H53" s="123"/>
      <c r="I53" s="120">
        <v>20</v>
      </c>
      <c r="J53" s="117">
        <f t="shared" si="3"/>
        <v>21.29</v>
      </c>
      <c r="K53" s="118">
        <f t="shared" si="4"/>
        <v>5.565206</v>
      </c>
      <c r="L53" s="125">
        <f t="shared" si="5"/>
        <v>537.10412</v>
      </c>
      <c r="N53" s="126">
        <v>21.29</v>
      </c>
    </row>
    <row r="54" spans="5:14" ht="12.75">
      <c r="E54" s="67"/>
      <c r="F54" s="116" t="s">
        <v>2</v>
      </c>
      <c r="G54" s="122"/>
      <c r="H54" s="122"/>
      <c r="I54" s="127"/>
      <c r="J54" s="122"/>
      <c r="K54" s="122"/>
      <c r="L54" s="128">
        <f>SUM(L25:L53)</f>
        <v>60110.970038000014</v>
      </c>
      <c r="N54" s="144"/>
    </row>
    <row r="55" spans="5:12" ht="12.75">
      <c r="E55" s="129"/>
      <c r="F55" s="130"/>
      <c r="G55" s="131"/>
      <c r="H55" s="131"/>
      <c r="I55" s="131"/>
      <c r="J55" s="131"/>
      <c r="K55" s="131"/>
      <c r="L55" s="132"/>
    </row>
    <row r="56" spans="5:14" ht="12.75">
      <c r="E56" s="67"/>
      <c r="F56" s="119" t="s">
        <v>3</v>
      </c>
      <c r="G56" s="119"/>
      <c r="H56" s="122"/>
      <c r="I56" s="133"/>
      <c r="J56" s="134"/>
      <c r="K56" s="119"/>
      <c r="L56" s="128">
        <f>L54+L22</f>
        <v>61203.69563000002</v>
      </c>
      <c r="N56" s="106"/>
    </row>
    <row r="57" spans="5:14" ht="12.75">
      <c r="E57" s="135"/>
      <c r="F57" s="136"/>
      <c r="G57" s="136"/>
      <c r="H57" s="136"/>
      <c r="I57" s="136"/>
      <c r="J57" s="136"/>
      <c r="K57" s="136"/>
      <c r="L57" s="137"/>
      <c r="N57" s="138"/>
    </row>
    <row r="58" spans="5:12" ht="12.75">
      <c r="E58" s="139"/>
      <c r="F58" s="139"/>
      <c r="G58" s="139"/>
      <c r="H58" s="139"/>
      <c r="I58" s="139"/>
      <c r="J58" s="139"/>
      <c r="K58" s="139"/>
      <c r="L58" s="140"/>
    </row>
    <row r="59" spans="5:12" ht="12.75">
      <c r="E59" s="139"/>
      <c r="F59" s="139"/>
      <c r="G59" s="139"/>
      <c r="H59" s="139"/>
      <c r="I59" s="139"/>
      <c r="J59" s="139"/>
      <c r="K59" s="139"/>
      <c r="L59" s="140"/>
    </row>
  </sheetData>
  <sheetProtection/>
  <mergeCells count="2">
    <mergeCell ref="E4:L4"/>
    <mergeCell ref="E5:L5"/>
  </mergeCells>
  <printOptions horizontalCentered="1"/>
  <pageMargins left="0.3937007874015748" right="0.1968503937007874" top="0.1968503937007874" bottom="0.5511811023622047" header="0" footer="0.15748031496062992"/>
  <pageSetup horizontalDpi="300" verticalDpi="300" orientation="landscape" paperSize="9" scale="78" r:id="rId2"/>
  <headerFooter alignWithMargins="0">
    <oddFooter>&amp;CAntônio Fernandes Cruz
Engenheiro Civil
CREA 1201004020</oddFooter>
  </headerFooter>
  <rowBreaks count="1" manualBreakCount="1">
    <brk id="33" min="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M23"/>
  <sheetViews>
    <sheetView view="pageBreakPreview" zoomScaleSheetLayoutView="100" zoomScalePageLayoutView="0" workbookViewId="0" topLeftCell="A1">
      <selection activeCell="H30" sqref="H30"/>
    </sheetView>
  </sheetViews>
  <sheetFormatPr defaultColWidth="9.140625" defaultRowHeight="12.75"/>
  <cols>
    <col min="2" max="2" width="0.85546875" style="0" customWidth="1"/>
    <col min="3" max="3" width="7.7109375" style="0" customWidth="1"/>
    <col min="4" max="4" width="23.00390625" style="0" customWidth="1"/>
    <col min="5" max="5" width="12.57421875" style="0" customWidth="1"/>
    <col min="6" max="6" width="10.7109375" style="1" hidden="1" customWidth="1"/>
    <col min="7" max="7" width="8.8515625" style="1" customWidth="1"/>
    <col min="8" max="8" width="10.28125" style="1" bestFit="1" customWidth="1"/>
    <col min="9" max="9" width="7.7109375" style="1" customWidth="1"/>
    <col min="10" max="10" width="10.28125" style="1" bestFit="1" customWidth="1"/>
    <col min="11" max="11" width="10.00390625" style="16" customWidth="1"/>
    <col min="12" max="12" width="1.1484375" style="0" customWidth="1"/>
    <col min="13" max="13" width="12.7109375" style="0" customWidth="1"/>
  </cols>
  <sheetData>
    <row r="1" spans="3:11" ht="12.75">
      <c r="C1" s="5"/>
      <c r="D1" s="5"/>
      <c r="E1" s="5"/>
      <c r="F1" s="5"/>
      <c r="G1" s="5"/>
      <c r="H1" s="5"/>
      <c r="I1" s="5"/>
      <c r="J1" s="5"/>
      <c r="K1" s="19"/>
    </row>
    <row r="2" spans="3:11" ht="5.25" customHeight="1">
      <c r="C2" s="5"/>
      <c r="D2" s="11"/>
      <c r="E2" s="5"/>
      <c r="F2" s="5"/>
      <c r="G2" s="5"/>
      <c r="H2" s="5"/>
      <c r="I2" s="5"/>
      <c r="J2" s="5"/>
      <c r="K2" s="19"/>
    </row>
    <row r="3" spans="3:11" ht="12" customHeight="1">
      <c r="C3" s="8"/>
      <c r="D3" s="18"/>
      <c r="E3" s="9"/>
      <c r="F3" s="9"/>
      <c r="G3" s="9"/>
      <c r="H3" s="9"/>
      <c r="I3" s="9"/>
      <c r="J3" s="10"/>
      <c r="K3" s="20"/>
    </row>
    <row r="4" spans="3:11" ht="20.25" customHeight="1">
      <c r="C4" s="3"/>
      <c r="D4" s="169"/>
      <c r="E4" s="169"/>
      <c r="F4" s="169"/>
      <c r="G4" s="169"/>
      <c r="H4" s="169"/>
      <c r="I4" s="169"/>
      <c r="J4" s="169"/>
      <c r="K4" s="21"/>
    </row>
    <row r="5" spans="3:11" ht="15.75" customHeight="1">
      <c r="C5" s="172" t="str">
        <f>'Planilha orçamentária'!E5</f>
        <v>CNPJ 10.716.738/0001-03</v>
      </c>
      <c r="D5" s="173"/>
      <c r="E5" s="173"/>
      <c r="F5" s="173"/>
      <c r="G5" s="173"/>
      <c r="H5" s="173"/>
      <c r="I5" s="173"/>
      <c r="J5" s="173"/>
      <c r="K5" s="174"/>
    </row>
    <row r="6" spans="3:11" ht="12.75">
      <c r="C6" s="4"/>
      <c r="D6" s="12"/>
      <c r="E6" s="11"/>
      <c r="F6" s="13"/>
      <c r="G6" s="13"/>
      <c r="H6" s="13"/>
      <c r="I6" s="13"/>
      <c r="J6" s="13"/>
      <c r="K6" s="22"/>
    </row>
    <row r="7" spans="3:10" ht="12.75">
      <c r="C7" s="5"/>
      <c r="D7" s="7"/>
      <c r="E7" s="5"/>
      <c r="F7" s="6"/>
      <c r="G7" s="6"/>
      <c r="H7" s="6"/>
      <c r="I7" s="6"/>
      <c r="J7" s="6"/>
    </row>
    <row r="8" spans="3:10" ht="18">
      <c r="C8" s="15" t="s">
        <v>18</v>
      </c>
      <c r="D8" s="15"/>
      <c r="E8" s="15"/>
      <c r="F8" s="15"/>
      <c r="G8" s="15"/>
      <c r="H8" s="15"/>
      <c r="I8" s="15"/>
      <c r="J8" s="15"/>
    </row>
    <row r="9" spans="3:10" ht="12.75">
      <c r="C9" s="17" t="str">
        <f>'Planilha orçamentária'!E9</f>
        <v>Obra: Substituição e Reforma das Instalações Elétricas da Câmara Municipal de Alta Floresta-MT</v>
      </c>
      <c r="D9" s="17"/>
      <c r="E9" s="17"/>
      <c r="F9" s="17"/>
      <c r="G9" s="17"/>
      <c r="H9" s="17"/>
      <c r="I9" s="17"/>
      <c r="J9" s="17"/>
    </row>
    <row r="10" spans="3:10" ht="12.75">
      <c r="C10" s="5" t="str">
        <f>'Planilha orçamentária'!E10</f>
        <v>Endereço: Av. Ariosto da Riva, Lote AC 18/2, Canteiro Central, Alta Floresta - MT.</v>
      </c>
      <c r="D10" s="7"/>
      <c r="E10" s="5"/>
      <c r="F10" s="6"/>
      <c r="G10" s="6"/>
      <c r="H10" s="6"/>
      <c r="I10" s="6"/>
      <c r="J10" s="6"/>
    </row>
    <row r="11" spans="3:10" ht="12.75">
      <c r="C11" s="5" t="str">
        <f>'Planilha orçamentária'!E11</f>
        <v>Área total: 1.363,08 m²</v>
      </c>
      <c r="D11" s="7"/>
      <c r="E11" s="5"/>
      <c r="F11" s="6"/>
      <c r="G11" s="6"/>
      <c r="H11" s="6"/>
      <c r="I11" s="6"/>
      <c r="J11" s="6"/>
    </row>
    <row r="12" spans="3:10" ht="12.75">
      <c r="C12" s="5" t="e">
        <f>'Planilha orçamentária'!#REF!</f>
        <v>#REF!</v>
      </c>
      <c r="D12" s="7"/>
      <c r="E12" s="5"/>
      <c r="F12" s="6"/>
      <c r="G12" s="6"/>
      <c r="H12" s="6"/>
      <c r="I12" s="6"/>
      <c r="J12" s="6"/>
    </row>
    <row r="13" spans="3:10" ht="12.75">
      <c r="C13" s="5" t="str">
        <f>'Planilha orçamentária'!E12</f>
        <v>LDI = 26,14%</v>
      </c>
      <c r="D13" s="7"/>
      <c r="E13" s="5"/>
      <c r="F13" s="6"/>
      <c r="G13" s="6"/>
      <c r="H13" s="6"/>
      <c r="I13" s="6"/>
      <c r="J13" s="6"/>
    </row>
    <row r="14" spans="3:10" ht="13.5" thickBot="1">
      <c r="C14" s="14" t="str">
        <f>'Planilha orçamentária'!E13</f>
        <v>BOLETIM SINAPI /Setembro/2019.</v>
      </c>
      <c r="D14" s="14"/>
      <c r="E14" s="14"/>
      <c r="F14" s="14"/>
      <c r="G14" s="14"/>
      <c r="H14" s="14"/>
      <c r="I14" s="14"/>
      <c r="J14" s="2"/>
    </row>
    <row r="15" spans="3:11" ht="12.75">
      <c r="C15" s="35" t="s">
        <v>6</v>
      </c>
      <c r="D15" s="24" t="s">
        <v>5</v>
      </c>
      <c r="E15" s="25" t="s">
        <v>13</v>
      </c>
      <c r="F15" s="30" t="s">
        <v>7</v>
      </c>
      <c r="G15" s="170" t="s">
        <v>14</v>
      </c>
      <c r="H15" s="171"/>
      <c r="I15" s="170" t="s">
        <v>15</v>
      </c>
      <c r="J15" s="171"/>
      <c r="K15" s="62" t="s">
        <v>9</v>
      </c>
    </row>
    <row r="16" spans="3:11" ht="13.5" thickBot="1">
      <c r="C16" s="59"/>
      <c r="D16" s="44"/>
      <c r="E16" s="45"/>
      <c r="F16" s="36"/>
      <c r="G16" s="55" t="s">
        <v>16</v>
      </c>
      <c r="H16" s="45" t="s">
        <v>17</v>
      </c>
      <c r="I16" s="55" t="s">
        <v>16</v>
      </c>
      <c r="J16" s="45" t="s">
        <v>17</v>
      </c>
      <c r="K16" s="37" t="s">
        <v>16</v>
      </c>
    </row>
    <row r="17" spans="3:11" ht="12.75">
      <c r="C17" s="40"/>
      <c r="D17" s="46"/>
      <c r="E17" s="47"/>
      <c r="F17" s="38"/>
      <c r="G17" s="56"/>
      <c r="H17" s="47"/>
      <c r="I17" s="56"/>
      <c r="J17" s="47"/>
      <c r="K17" s="39"/>
    </row>
    <row r="18" spans="3:11" ht="12.75">
      <c r="C18" s="40" t="str">
        <f>'Planilha orçamentária'!E16</f>
        <v>1.0</v>
      </c>
      <c r="D18" s="151" t="str">
        <f>'Planilha orçamentária'!F16</f>
        <v>Alvenaria</v>
      </c>
      <c r="E18" s="152">
        <f>'Planilha orçamentária'!L22</f>
        <v>1092.725592</v>
      </c>
      <c r="F18" s="38"/>
      <c r="G18" s="153">
        <v>100</v>
      </c>
      <c r="H18" s="60">
        <f>E18*G18/100</f>
        <v>1092.725592</v>
      </c>
      <c r="I18" s="57"/>
      <c r="J18" s="60">
        <f>E18*I18/100</f>
        <v>0</v>
      </c>
      <c r="K18" s="31">
        <f>G18+I18</f>
        <v>100</v>
      </c>
    </row>
    <row r="19" spans="3:11" ht="12.75">
      <c r="C19" s="150" t="str">
        <f>'Planilha orçamentária'!E23</f>
        <v>2.0</v>
      </c>
      <c r="D19" s="70" t="str">
        <f>'Planilha orçamentária'!F23</f>
        <v>Instalação Elétrica</v>
      </c>
      <c r="E19" s="48">
        <f>'Planilha orçamentária'!L54</f>
        <v>60110.970038000014</v>
      </c>
      <c r="F19" s="26"/>
      <c r="G19" s="57">
        <v>50</v>
      </c>
      <c r="H19" s="60">
        <f>E19*G19/100</f>
        <v>30055.485019000003</v>
      </c>
      <c r="I19" s="57">
        <v>50</v>
      </c>
      <c r="J19" s="60">
        <f>E19*I19/100</f>
        <v>30055.485019000003</v>
      </c>
      <c r="K19" s="31">
        <f>G19+I19</f>
        <v>100</v>
      </c>
    </row>
    <row r="20" spans="3:11" ht="12.75">
      <c r="C20" s="41"/>
      <c r="D20" s="50"/>
      <c r="E20" s="51"/>
      <c r="F20" s="27"/>
      <c r="G20" s="41"/>
      <c r="H20" s="51"/>
      <c r="I20" s="41"/>
      <c r="J20" s="51"/>
      <c r="K20" s="33"/>
    </row>
    <row r="21" spans="3:13" ht="12.75">
      <c r="C21" s="42"/>
      <c r="D21" s="49" t="s">
        <v>3</v>
      </c>
      <c r="E21" s="52">
        <f>SUM(E18:E19)</f>
        <v>61203.69563000002</v>
      </c>
      <c r="F21" s="28"/>
      <c r="G21" s="58">
        <f>(H19+H18)*100/$E$21</f>
        <v>50.89269576024129</v>
      </c>
      <c r="H21" s="61">
        <f>SUM(H18:H19)</f>
        <v>31148.210611000002</v>
      </c>
      <c r="I21" s="58">
        <f>(J19+J18)*100/$E$21</f>
        <v>49.1073042397587</v>
      </c>
      <c r="J21" s="61">
        <f>SUM(J18:J19)</f>
        <v>30055.485019000003</v>
      </c>
      <c r="K21" s="32">
        <f>G21+I21</f>
        <v>99.99999999999999</v>
      </c>
      <c r="M21" s="16"/>
    </row>
    <row r="22" spans="3:11" ht="13.5" thickBot="1">
      <c r="C22" s="43"/>
      <c r="D22" s="53"/>
      <c r="E22" s="54"/>
      <c r="F22" s="29"/>
      <c r="G22" s="43"/>
      <c r="H22" s="54"/>
      <c r="I22" s="43"/>
      <c r="J22" s="54"/>
      <c r="K22" s="34"/>
    </row>
    <row r="23" ht="9" customHeight="1">
      <c r="M23" s="23"/>
    </row>
  </sheetData>
  <sheetProtection/>
  <mergeCells count="4">
    <mergeCell ref="D4:J4"/>
    <mergeCell ref="G15:H15"/>
    <mergeCell ref="I15:J15"/>
    <mergeCell ref="C5:K5"/>
  </mergeCells>
  <printOptions horizontalCentered="1"/>
  <pageMargins left="0.7874015748031497" right="0.7874015748031497" top="0.5118110236220472" bottom="0.984251968503937" header="0.5118110236220472" footer="0.5118110236220472"/>
  <pageSetup horizontalDpi="300" verticalDpi="300" orientation="landscape" paperSize="9" scale="120" r:id="rId2"/>
  <headerFooter alignWithMargins="0">
    <oddFooter>&amp;C______________________________________________
Antônio Fernandes Cruz
Engenheiro Civil
CREA 1201004020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J44"/>
  <sheetViews>
    <sheetView view="pageBreakPreview" zoomScaleSheetLayoutView="100" zoomScalePageLayoutView="0" workbookViewId="0" topLeftCell="A1">
      <selection activeCell="D41" sqref="D41"/>
    </sheetView>
  </sheetViews>
  <sheetFormatPr defaultColWidth="9.140625" defaultRowHeight="12.75"/>
  <cols>
    <col min="2" max="2" width="0.85546875" style="0" customWidth="1"/>
    <col min="3" max="3" width="13.28125" style="0" customWidth="1"/>
    <col min="4" max="4" width="32.28125" style="0" customWidth="1"/>
    <col min="5" max="5" width="10.7109375" style="0" customWidth="1"/>
    <col min="6" max="6" width="10.7109375" style="1" hidden="1" customWidth="1"/>
    <col min="7" max="7" width="8.8515625" style="1" customWidth="1"/>
    <col min="8" max="8" width="11.7109375" style="1" customWidth="1"/>
    <col min="9" max="9" width="9.57421875" style="1" customWidth="1"/>
    <col min="10" max="10" width="10.00390625" style="16" customWidth="1"/>
    <col min="11" max="11" width="1.1484375" style="0" customWidth="1"/>
    <col min="12" max="12" width="12.7109375" style="0" customWidth="1"/>
  </cols>
  <sheetData>
    <row r="1" spans="3:10" ht="12.75">
      <c r="C1" s="5"/>
      <c r="D1" s="5"/>
      <c r="E1" s="5"/>
      <c r="F1" s="5"/>
      <c r="G1" s="5"/>
      <c r="H1" s="5"/>
      <c r="I1" s="5"/>
      <c r="J1" s="19"/>
    </row>
    <row r="2" spans="3:10" ht="5.25" customHeight="1">
      <c r="C2" s="5"/>
      <c r="D2" s="11"/>
      <c r="E2" s="5"/>
      <c r="F2" s="5"/>
      <c r="G2" s="5"/>
      <c r="H2" s="5"/>
      <c r="I2" s="5"/>
      <c r="J2" s="19"/>
    </row>
    <row r="3" spans="3:10" ht="20.25">
      <c r="C3" s="8"/>
      <c r="D3" s="18"/>
      <c r="E3" s="9"/>
      <c r="F3" s="9"/>
      <c r="G3" s="9"/>
      <c r="H3" s="9"/>
      <c r="I3" s="10"/>
      <c r="J3" s="20"/>
    </row>
    <row r="4" spans="3:10" ht="13.5" customHeight="1">
      <c r="C4" s="177"/>
      <c r="D4" s="169"/>
      <c r="E4" s="169"/>
      <c r="F4" s="169"/>
      <c r="G4" s="169"/>
      <c r="H4" s="169"/>
      <c r="I4" s="169"/>
      <c r="J4" s="178"/>
    </row>
    <row r="5" spans="3:10" ht="15.75" customHeight="1">
      <c r="C5" s="179" t="str">
        <f>'cronograma físico-financeiro'!C5:K5</f>
        <v>CNPJ 10.716.738/0001-03</v>
      </c>
      <c r="D5" s="180"/>
      <c r="E5" s="180"/>
      <c r="F5" s="180"/>
      <c r="G5" s="180"/>
      <c r="H5" s="180"/>
      <c r="I5" s="180"/>
      <c r="J5" s="181"/>
    </row>
    <row r="6" spans="3:10" ht="7.5" customHeight="1">
      <c r="C6" s="4"/>
      <c r="D6" s="12"/>
      <c r="E6" s="11"/>
      <c r="F6" s="13"/>
      <c r="G6" s="13"/>
      <c r="H6" s="13"/>
      <c r="I6" s="13"/>
      <c r="J6" s="22"/>
    </row>
    <row r="7" spans="3:9" ht="12.75">
      <c r="C7" s="5"/>
      <c r="D7" s="7"/>
      <c r="E7" s="5"/>
      <c r="F7" s="6"/>
      <c r="G7" s="6"/>
      <c r="H7" s="6"/>
      <c r="I7" s="6"/>
    </row>
    <row r="17" ht="12.75">
      <c r="G17" s="1" t="s">
        <v>20</v>
      </c>
    </row>
    <row r="21" spans="4:10" ht="20.25" customHeight="1">
      <c r="D21" s="176" t="str">
        <f>'cronograma físico-financeiro'!C9</f>
        <v>Obra: Substituição e Reforma das Instalações Elétricas da Câmara Municipal de Alta Floresta-MT</v>
      </c>
      <c r="E21" s="176"/>
      <c r="F21" s="176"/>
      <c r="G21" s="176"/>
      <c r="H21" s="176"/>
      <c r="I21" s="176"/>
      <c r="J21" s="64"/>
    </row>
    <row r="22" spans="3:10" ht="20.25" customHeight="1">
      <c r="C22" s="64"/>
      <c r="D22" s="176"/>
      <c r="E22" s="176"/>
      <c r="F22" s="176"/>
      <c r="G22" s="176"/>
      <c r="H22" s="176"/>
      <c r="I22" s="176"/>
      <c r="J22" s="64"/>
    </row>
    <row r="25" spans="3:10" ht="18">
      <c r="C25" s="175" t="str">
        <f>'cronograma físico-financeiro'!C11</f>
        <v>Área total: 1.363,08 m²</v>
      </c>
      <c r="D25" s="175"/>
      <c r="E25" s="175"/>
      <c r="F25" s="175"/>
      <c r="G25" s="175"/>
      <c r="H25" s="175"/>
      <c r="I25" s="175"/>
      <c r="J25" s="175"/>
    </row>
    <row r="26" spans="3:10" ht="18">
      <c r="C26" s="175"/>
      <c r="D26" s="175"/>
      <c r="E26" s="175"/>
      <c r="F26" s="175"/>
      <c r="G26" s="175"/>
      <c r="H26" s="175"/>
      <c r="I26" s="175"/>
      <c r="J26" s="175"/>
    </row>
    <row r="27" spans="3:10" ht="18">
      <c r="C27" s="175"/>
      <c r="D27" s="175"/>
      <c r="E27" s="175"/>
      <c r="F27" s="175"/>
      <c r="G27" s="175"/>
      <c r="H27" s="175"/>
      <c r="I27" s="175"/>
      <c r="J27" s="175"/>
    </row>
    <row r="36" spans="5:10" ht="15">
      <c r="E36" s="63"/>
      <c r="I36" s="143"/>
      <c r="J36" s="143"/>
    </row>
    <row r="44" ht="12.75">
      <c r="J44" s="143" t="s">
        <v>58</v>
      </c>
    </row>
  </sheetData>
  <sheetProtection/>
  <mergeCells count="6">
    <mergeCell ref="C27:J27"/>
    <mergeCell ref="D21:I22"/>
    <mergeCell ref="C4:J4"/>
    <mergeCell ref="C5:J5"/>
    <mergeCell ref="C25:J25"/>
    <mergeCell ref="C26:J26"/>
  </mergeCells>
  <printOptions horizontalCentered="1"/>
  <pageMargins left="0.63" right="0.31" top="0.1968503937007874" bottom="0.984251968503937" header="0.49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Calmon Filho</dc:creator>
  <cp:keywords/>
  <dc:description/>
  <cp:lastModifiedBy>Usuario</cp:lastModifiedBy>
  <cp:lastPrinted>2019-10-23T23:54:59Z</cp:lastPrinted>
  <dcterms:created xsi:type="dcterms:W3CDTF">2008-10-30T11:02:46Z</dcterms:created>
  <dcterms:modified xsi:type="dcterms:W3CDTF">2019-10-23T23:55:51Z</dcterms:modified>
  <cp:category/>
  <cp:version/>
  <cp:contentType/>
  <cp:contentStatus/>
</cp:coreProperties>
</file>