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6345" windowWidth="19320" windowHeight="6300" activeTab="1"/>
  </bookViews>
  <sheets>
    <sheet name="Planilha orçamentária" sheetId="1" r:id="rId1"/>
    <sheet name="cronograma físico-financeiro" sheetId="3" r:id="rId2"/>
    <sheet name="Capa" sheetId="4" r:id="rId3"/>
  </sheets>
  <definedNames>
    <definedName name="_xlnm.Print_Area" localSheetId="2">Capa!$B$2:$K$45</definedName>
    <definedName name="_xlnm.Print_Area" localSheetId="1">'cronograma físico-financeiro'!$B$2:$Y$29</definedName>
    <definedName name="_xlnm.Print_Area" localSheetId="0">'Planilha orçamentária'!$B$2:$L$50</definedName>
    <definedName name="_xlnm.Print_Titles" localSheetId="0">'Planilha orçamentária'!$3:$16</definedName>
  </definedNames>
  <calcPr calcId="124519"/>
</workbook>
</file>

<file path=xl/calcChain.xml><?xml version="1.0" encoding="utf-8"?>
<calcChain xmlns="http://schemas.openxmlformats.org/spreadsheetml/2006/main">
  <c r="K24" i="3"/>
  <c r="X24"/>
  <c r="I24"/>
  <c r="F24"/>
  <c r="E24"/>
  <c r="C24"/>
  <c r="K48" i="1"/>
  <c r="M41"/>
  <c r="M40"/>
  <c r="I40" s="1"/>
  <c r="J40" s="1"/>
  <c r="M25"/>
  <c r="I25" s="1"/>
  <c r="E27" i="3"/>
  <c r="M31" i="1"/>
  <c r="I31" s="1"/>
  <c r="M29"/>
  <c r="I29" s="1"/>
  <c r="M30"/>
  <c r="I30" s="1"/>
  <c r="M24"/>
  <c r="I24" s="1"/>
  <c r="C16" i="3"/>
  <c r="C15"/>
  <c r="C30" i="4" s="1"/>
  <c r="C12" i="3"/>
  <c r="C27" i="4" s="1"/>
  <c r="C13" i="3"/>
  <c r="C28" i="4" s="1"/>
  <c r="C14" i="3"/>
  <c r="C29" i="4" s="1"/>
  <c r="K40" i="1" l="1"/>
  <c r="J25"/>
  <c r="K25" s="1"/>
  <c r="J31"/>
  <c r="K31" s="1"/>
  <c r="J29"/>
  <c r="K29" s="1"/>
  <c r="J30"/>
  <c r="K30" s="1"/>
  <c r="J24"/>
  <c r="K24" s="1"/>
  <c r="K41" l="1"/>
  <c r="M23"/>
  <c r="I23" s="1"/>
  <c r="M26"/>
  <c r="J23" l="1"/>
  <c r="K23" s="1"/>
  <c r="K26" s="1"/>
  <c r="C11" i="3" l="1"/>
  <c r="C26" i="4" s="1"/>
  <c r="X21" i="3"/>
  <c r="X22" l="1"/>
  <c r="X23"/>
  <c r="X25"/>
  <c r="X20"/>
  <c r="D21" l="1"/>
  <c r="E21"/>
  <c r="C21"/>
  <c r="F21" l="1"/>
  <c r="M21" l="1"/>
  <c r="U21"/>
  <c r="K21"/>
  <c r="S21"/>
  <c r="I21"/>
  <c r="Q21"/>
  <c r="O21"/>
  <c r="W21"/>
  <c r="M32" i="1" l="1"/>
  <c r="I32" s="1"/>
  <c r="J32" s="1"/>
  <c r="K32" l="1"/>
  <c r="E25" i="3" l="1"/>
  <c r="C25"/>
  <c r="C6"/>
  <c r="C6" i="4" s="1"/>
  <c r="M27" i="1" l="1"/>
  <c r="M44" l="1"/>
  <c r="I44" s="1"/>
  <c r="J44" s="1"/>
  <c r="K44" l="1"/>
  <c r="E20" i="3" l="1"/>
  <c r="E22"/>
  <c r="E23"/>
  <c r="C23"/>
  <c r="C22"/>
  <c r="C20"/>
  <c r="M28" i="1"/>
  <c r="M33"/>
  <c r="M34"/>
  <c r="M35"/>
  <c r="M36"/>
  <c r="I36" s="1"/>
  <c r="M37"/>
  <c r="M45"/>
  <c r="I45" s="1"/>
  <c r="M46"/>
  <c r="M19"/>
  <c r="I19" s="1"/>
  <c r="C17" i="3"/>
  <c r="C10"/>
  <c r="D22" i="4" s="1"/>
  <c r="J45" i="1" l="1"/>
  <c r="K45" s="1"/>
  <c r="K46" s="1"/>
  <c r="J36"/>
  <c r="K36" s="1"/>
  <c r="K33"/>
  <c r="J19"/>
  <c r="K19" s="1"/>
  <c r="K37" l="1"/>
  <c r="F25" i="3"/>
  <c r="K20" i="1"/>
  <c r="F23" i="3" l="1"/>
  <c r="W23" s="1"/>
  <c r="F20"/>
  <c r="K25"/>
  <c r="W25"/>
  <c r="I25"/>
  <c r="S25"/>
  <c r="O25"/>
  <c r="U25"/>
  <c r="Q25"/>
  <c r="M25"/>
  <c r="F22"/>
  <c r="W22" s="1"/>
  <c r="M23" l="1"/>
  <c r="U23"/>
  <c r="S23"/>
  <c r="I23"/>
  <c r="K23"/>
  <c r="Q23"/>
  <c r="O23"/>
  <c r="F27"/>
  <c r="W20"/>
  <c r="S20"/>
  <c r="K20"/>
  <c r="M20"/>
  <c r="U20"/>
  <c r="I20"/>
  <c r="Q20"/>
  <c r="O20"/>
  <c r="U22"/>
  <c r="I22"/>
  <c r="Q22"/>
  <c r="O22"/>
  <c r="M22"/>
  <c r="S22"/>
  <c r="K22"/>
  <c r="Q27" l="1"/>
  <c r="W27"/>
  <c r="O27"/>
  <c r="S27"/>
  <c r="U27"/>
  <c r="I27"/>
  <c r="M27"/>
  <c r="K27"/>
  <c r="J27" l="1"/>
  <c r="V27"/>
  <c r="L27"/>
  <c r="N27"/>
  <c r="H27"/>
  <c r="P27"/>
  <c r="R27"/>
  <c r="T27"/>
  <c r="X27" l="1"/>
</calcChain>
</file>

<file path=xl/sharedStrings.xml><?xml version="1.0" encoding="utf-8"?>
<sst xmlns="http://schemas.openxmlformats.org/spreadsheetml/2006/main" count="121" uniqueCount="87">
  <si>
    <t>m</t>
  </si>
  <si>
    <t>m3</t>
  </si>
  <si>
    <t>m2</t>
  </si>
  <si>
    <t>Total do ìtem</t>
  </si>
  <si>
    <t>Total Geral:</t>
  </si>
  <si>
    <t>Esquadrias</t>
  </si>
  <si>
    <t>LDI</t>
  </si>
  <si>
    <t>Descrição dos serviços</t>
  </si>
  <si>
    <t>Código</t>
  </si>
  <si>
    <t>Custo Direto</t>
  </si>
  <si>
    <t>Código Comp.</t>
  </si>
  <si>
    <t>P. Unit.</t>
  </si>
  <si>
    <t>Total</t>
  </si>
  <si>
    <t>Quant.</t>
  </si>
  <si>
    <t>Und.</t>
  </si>
  <si>
    <t xml:space="preserve">Planilha orçamentária </t>
  </si>
  <si>
    <t>Serviços Preliminares</t>
  </si>
  <si>
    <t>Pintura</t>
  </si>
  <si>
    <t>Limpeza</t>
  </si>
  <si>
    <t>Carga manual de entulho em caminhão basculante</t>
  </si>
  <si>
    <t>Valor</t>
  </si>
  <si>
    <t>30 dias</t>
  </si>
  <si>
    <t>60 dias</t>
  </si>
  <si>
    <t>90 dias</t>
  </si>
  <si>
    <t>%</t>
  </si>
  <si>
    <t>R$</t>
  </si>
  <si>
    <t>1. 14.520.000. 5</t>
  </si>
  <si>
    <t>Placa da obra em chapa de aço galvanizado</t>
  </si>
  <si>
    <t>inpc</t>
  </si>
  <si>
    <t>reajuste global</t>
  </si>
  <si>
    <t>120 dias</t>
  </si>
  <si>
    <t>150 dias</t>
  </si>
  <si>
    <t>1. 08.810.008. 0</t>
  </si>
  <si>
    <t>CH0170</t>
  </si>
  <si>
    <t>1. 02.240.002. 0</t>
  </si>
  <si>
    <t>CA0014</t>
  </si>
  <si>
    <t>Limpeza geral da edificação</t>
  </si>
  <si>
    <t>1. 00.700.001. 0</t>
  </si>
  <si>
    <t>CA0015</t>
  </si>
  <si>
    <t>CN0104</t>
  </si>
  <si>
    <t>180 dias</t>
  </si>
  <si>
    <t>210 dias</t>
  </si>
  <si>
    <t>BOLETIM SINFRA JUL2011</t>
  </si>
  <si>
    <t>CI0145</t>
  </si>
  <si>
    <t>240 dias</t>
  </si>
  <si>
    <t>CH0169</t>
  </si>
  <si>
    <t>1. 08.810.007. 5</t>
  </si>
  <si>
    <t>Cronograma físico-financeiro.</t>
  </si>
  <si>
    <t>CNPJ 10.716.738/0001-03</t>
  </si>
  <si>
    <t>1. 09.910.004. 0</t>
  </si>
  <si>
    <t>CI0015</t>
  </si>
  <si>
    <t>1. 09.760.002. 0</t>
  </si>
  <si>
    <t>CI0051</t>
  </si>
  <si>
    <t>1.1</t>
  </si>
  <si>
    <t>LDI: 24,49%</t>
  </si>
  <si>
    <t>1.2</t>
  </si>
  <si>
    <t>Demolições e Remoções</t>
  </si>
  <si>
    <t>1.3</t>
  </si>
  <si>
    <t>1.4</t>
  </si>
  <si>
    <t>1.5</t>
  </si>
  <si>
    <t>1. 02.230.002. 0</t>
  </si>
  <si>
    <t>CB0036</t>
  </si>
  <si>
    <t>Proprietário: Câmara Municipal de Alta Floresta-MT</t>
  </si>
  <si>
    <t>Endereço: Av. Ariosto da Riva, Lote AC18/2, Canteiro Central.</t>
  </si>
  <si>
    <t>Área do terreno: 3.044,25m²</t>
  </si>
  <si>
    <t>1. 02.230.006. 5</t>
  </si>
  <si>
    <t>CB0045</t>
  </si>
  <si>
    <t>1. 09.670.006. 0</t>
  </si>
  <si>
    <t>Remoção de esquadria metálica com ou sem reaproveitamento (janelas da fachada)</t>
  </si>
  <si>
    <t>Vidro temperado, colocado em caixilho, com gaxeta de neoprene e=8mm (janelas da fachada)</t>
  </si>
  <si>
    <t>Área construída: 1.363,08m²</t>
  </si>
  <si>
    <t>Área total: 1.363,08m²</t>
  </si>
  <si>
    <t>Obra: Reforma da Câmara Municipal de Alta Floresta-MT</t>
  </si>
  <si>
    <t>Vidro temperado, colocado em caixilho, com gaxeta de neoprene e=10mm (portas)</t>
  </si>
  <si>
    <t>Soleira em granito natural de 15cm de largura, assentado com argamassa mista de cimento, cal hidratada e areia sem peneirar traço 1:1:4 (portas)</t>
  </si>
  <si>
    <t>Peitoril de granito natural de 15cm de largura, assentado com argamassa mista de cimento, cal hidratada e areia sem peneirar traço 1:1:4 (janelas da fachada)</t>
  </si>
  <si>
    <t>Látex acrílico em parede com duas demãos (inclusive forro)</t>
  </si>
  <si>
    <t>1. 02.220.006. 0</t>
  </si>
  <si>
    <t>CB0016</t>
  </si>
  <si>
    <t>1.6</t>
  </si>
  <si>
    <t>Cobertura e forro</t>
  </si>
  <si>
    <t>1. 09.550.000.5</t>
  </si>
  <si>
    <t>CI0068</t>
  </si>
  <si>
    <t>Forro de gesso fixo monolítico com placa pre-moldada, encaixa macho-femea (reparo do forro e roda-forro do plenário)</t>
  </si>
  <si>
    <t>Demolição de forro de gesso em placas (forro e roda-forro do Plenário)</t>
  </si>
  <si>
    <t>Remoção de esquadria de madeira, inclusive batente (16 portas)</t>
  </si>
  <si>
    <t>Alta Floresta-MT, 05 de Junho de 2.015.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</si>
</sst>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6"/>
      <name val="Arial"/>
      <family val="2"/>
    </font>
    <font>
      <b/>
      <i/>
      <sz val="12"/>
      <name val="Bitstream Vera Sans"/>
    </font>
    <font>
      <sz val="14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2"/>
      <name val="Bitstream Vera Sans"/>
    </font>
    <font>
      <b/>
      <u/>
      <sz val="14"/>
      <name val="Arial"/>
      <family val="2"/>
    </font>
    <font>
      <b/>
      <i/>
      <sz val="11"/>
      <name val="Bitstream Vera Sans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7">
    <xf numFmtId="0" fontId="0" fillId="0" borderId="0" xfId="0"/>
    <xf numFmtId="4" fontId="0" fillId="0" borderId="0" xfId="0" applyNumberFormat="1"/>
    <xf numFmtId="0" fontId="4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" fontId="0" fillId="0" borderId="2" xfId="0" applyNumberForma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5" xfId="0" applyBorder="1"/>
    <xf numFmtId="0" fontId="0" fillId="0" borderId="0" xfId="0" applyBorder="1"/>
    <xf numFmtId="4" fontId="0" fillId="0" borderId="0" xfId="0" applyNumberFormat="1" applyBorder="1"/>
    <xf numFmtId="0" fontId="7" fillId="0" borderId="0" xfId="0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 applyAlignment="1"/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4" fontId="0" fillId="0" borderId="8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/>
    <xf numFmtId="0" fontId="8" fillId="0" borderId="0" xfId="0" applyFont="1" applyBorder="1" applyAlignment="1"/>
    <xf numFmtId="164" fontId="0" fillId="0" borderId="0" xfId="1" applyFont="1"/>
    <xf numFmtId="0" fontId="0" fillId="0" borderId="0" xfId="0" applyAlignment="1"/>
    <xf numFmtId="0" fontId="0" fillId="0" borderId="7" xfId="0" applyBorder="1"/>
    <xf numFmtId="164" fontId="0" fillId="0" borderId="0" xfId="1" applyFont="1" applyBorder="1"/>
    <xf numFmtId="164" fontId="0" fillId="0" borderId="9" xfId="1" applyFont="1" applyBorder="1"/>
    <xf numFmtId="164" fontId="0" fillId="0" borderId="11" xfId="1" applyFont="1" applyBorder="1"/>
    <xf numFmtId="164" fontId="4" fillId="0" borderId="1" xfId="1" applyFont="1" applyBorder="1" applyAlignment="1">
      <alignment horizontal="center"/>
    </xf>
    <xf numFmtId="4" fontId="4" fillId="0" borderId="2" xfId="0" applyNumberFormat="1" applyFont="1" applyBorder="1"/>
    <xf numFmtId="164" fontId="0" fillId="0" borderId="0" xfId="0" applyNumberFormat="1"/>
    <xf numFmtId="0" fontId="5" fillId="0" borderId="19" xfId="0" applyFont="1" applyBorder="1" applyAlignment="1">
      <alignment horizontal="center"/>
    </xf>
    <xf numFmtId="4" fontId="3" fillId="0" borderId="19" xfId="0" applyNumberFormat="1" applyFont="1" applyBorder="1"/>
    <xf numFmtId="0" fontId="3" fillId="0" borderId="20" xfId="0" quotePrefix="1" applyFont="1" applyBorder="1" applyAlignment="1">
      <alignment horizontal="left" vertical="justify"/>
    </xf>
    <xf numFmtId="0" fontId="5" fillId="0" borderId="19" xfId="0" quotePrefix="1" applyFont="1" applyBorder="1" applyAlignment="1">
      <alignment horizontal="left" vertical="justify"/>
    </xf>
    <xf numFmtId="0" fontId="3" fillId="0" borderId="21" xfId="0" quotePrefix="1" applyFont="1" applyBorder="1" applyAlignment="1">
      <alignment horizontal="left" vertical="justify"/>
    </xf>
    <xf numFmtId="164" fontId="3" fillId="0" borderId="22" xfId="1" applyFont="1" applyBorder="1"/>
    <xf numFmtId="0" fontId="4" fillId="0" borderId="23" xfId="0" applyFont="1" applyBorder="1" applyAlignment="1">
      <alignment horizontal="center"/>
    </xf>
    <xf numFmtId="164" fontId="5" fillId="0" borderId="24" xfId="1" applyFont="1" applyBorder="1" applyAlignment="1">
      <alignment horizontal="center"/>
    </xf>
    <xf numFmtId="164" fontId="3" fillId="0" borderId="24" xfId="1" quotePrefix="1" applyFont="1" applyBorder="1" applyAlignment="1">
      <alignment horizontal="left" vertical="justify"/>
    </xf>
    <xf numFmtId="164" fontId="3" fillId="0" borderId="25" xfId="1" quotePrefix="1" applyFont="1" applyBorder="1" applyAlignment="1">
      <alignment horizontal="left" vertical="justify"/>
    </xf>
    <xf numFmtId="164" fontId="3" fillId="0" borderId="26" xfId="1" quotePrefix="1" applyFont="1" applyBorder="1" applyAlignment="1">
      <alignment horizontal="left" vertical="justify"/>
    </xf>
    <xf numFmtId="0" fontId="4" fillId="0" borderId="28" xfId="0" applyFont="1" applyBorder="1" applyAlignment="1">
      <alignment horizontal="center"/>
    </xf>
    <xf numFmtId="164" fontId="4" fillId="0" borderId="29" xfId="1" applyFont="1" applyBorder="1" applyAlignment="1">
      <alignment horizontal="center"/>
    </xf>
    <xf numFmtId="0" fontId="3" fillId="0" borderId="32" xfId="0" quotePrefix="1" applyFont="1" applyBorder="1" applyAlignment="1">
      <alignment horizontal="left" vertical="justify"/>
    </xf>
    <xf numFmtId="0" fontId="3" fillId="0" borderId="33" xfId="0" quotePrefix="1" applyFont="1" applyBorder="1" applyAlignment="1">
      <alignment horizontal="left" vertical="justify"/>
    </xf>
    <xf numFmtId="0" fontId="4" fillId="0" borderId="34" xfId="0" applyFont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3" fillId="0" borderId="35" xfId="0" quotePrefix="1" applyNumberFormat="1" applyFont="1" applyBorder="1" applyAlignment="1">
      <alignment horizontal="center"/>
    </xf>
    <xf numFmtId="0" fontId="3" fillId="0" borderId="36" xfId="0" quotePrefix="1" applyFont="1" applyBorder="1" applyAlignment="1">
      <alignment horizontal="left" vertical="justify"/>
    </xf>
    <xf numFmtId="164" fontId="5" fillId="0" borderId="35" xfId="0" quotePrefix="1" applyNumberFormat="1" applyFont="1" applyBorder="1" applyAlignment="1">
      <alignment horizontal="left" vertical="justify"/>
    </xf>
    <xf numFmtId="0" fontId="3" fillId="0" borderId="37" xfId="0" quotePrefix="1" applyFont="1" applyBorder="1" applyAlignment="1">
      <alignment horizontal="left" vertical="justify"/>
    </xf>
    <xf numFmtId="0" fontId="4" fillId="0" borderId="38" xfId="0" applyFont="1" applyBorder="1" applyAlignment="1">
      <alignment horizontal="center"/>
    </xf>
    <xf numFmtId="164" fontId="3" fillId="0" borderId="31" xfId="1" applyFont="1" applyBorder="1" applyAlignment="1">
      <alignment horizontal="center"/>
    </xf>
    <xf numFmtId="164" fontId="3" fillId="0" borderId="31" xfId="1" applyFont="1" applyBorder="1"/>
    <xf numFmtId="164" fontId="3" fillId="0" borderId="31" xfId="1" quotePrefix="1" applyFont="1" applyBorder="1" applyAlignment="1">
      <alignment horizontal="left" vertical="justify"/>
    </xf>
    <xf numFmtId="0" fontId="4" fillId="0" borderId="39" xfId="0" applyFont="1" applyBorder="1" applyAlignment="1">
      <alignment horizontal="center"/>
    </xf>
    <xf numFmtId="164" fontId="3" fillId="0" borderId="22" xfId="1" applyFont="1" applyBorder="1" applyAlignment="1">
      <alignment horizontal="center"/>
    </xf>
    <xf numFmtId="0" fontId="3" fillId="0" borderId="41" xfId="0" quotePrefix="1" applyFont="1" applyBorder="1" applyAlignment="1">
      <alignment horizontal="left" vertical="justify"/>
    </xf>
    <xf numFmtId="0" fontId="3" fillId="0" borderId="42" xfId="0" quotePrefix="1" applyFont="1" applyBorder="1" applyAlignment="1">
      <alignment horizontal="left" vertical="justify"/>
    </xf>
    <xf numFmtId="164" fontId="3" fillId="0" borderId="35" xfId="1" applyFont="1" applyBorder="1" applyAlignment="1">
      <alignment horizontal="center"/>
    </xf>
    <xf numFmtId="164" fontId="3" fillId="0" borderId="35" xfId="1" quotePrefix="1" applyFont="1" applyBorder="1" applyAlignment="1">
      <alignment horizontal="left" vertical="justify"/>
    </xf>
    <xf numFmtId="164" fontId="4" fillId="0" borderId="43" xfId="1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Border="1"/>
    <xf numFmtId="0" fontId="6" fillId="0" borderId="0" xfId="0" applyFont="1" applyBorder="1" applyAlignment="1">
      <alignment vertical="center" wrapText="1"/>
    </xf>
    <xf numFmtId="0" fontId="5" fillId="0" borderId="22" xfId="0" applyFont="1" applyBorder="1" applyAlignment="1">
      <alignment horizontal="left"/>
    </xf>
    <xf numFmtId="0" fontId="5" fillId="0" borderId="22" xfId="0" applyFont="1" applyBorder="1" applyAlignment="1">
      <alignment vertical="center"/>
    </xf>
    <xf numFmtId="0" fontId="5" fillId="0" borderId="51" xfId="0" applyFont="1" applyBorder="1" applyAlignment="1">
      <alignment horizontal="left"/>
    </xf>
    <xf numFmtId="0" fontId="5" fillId="0" borderId="51" xfId="0" applyFont="1" applyBorder="1" applyAlignment="1">
      <alignment vertical="center"/>
    </xf>
    <xf numFmtId="0" fontId="3" fillId="0" borderId="53" xfId="0" quotePrefix="1" applyFont="1" applyBorder="1" applyAlignment="1">
      <alignment horizontal="left" vertical="justify"/>
    </xf>
    <xf numFmtId="0" fontId="3" fillId="0" borderId="54" xfId="0" quotePrefix="1" applyFont="1" applyBorder="1" applyAlignment="1">
      <alignment horizontal="left" vertical="justify"/>
    </xf>
    <xf numFmtId="0" fontId="3" fillId="0" borderId="41" xfId="0" applyFont="1" applyBorder="1" applyAlignment="1">
      <alignment horizontal="right" vertical="justify"/>
    </xf>
    <xf numFmtId="0" fontId="5" fillId="0" borderId="22" xfId="0" applyFont="1" applyBorder="1" applyAlignment="1">
      <alignment horizontal="left" vertical="justify"/>
    </xf>
    <xf numFmtId="0" fontId="3" fillId="0" borderId="9" xfId="0" quotePrefix="1" applyFont="1" applyBorder="1" applyAlignment="1">
      <alignment horizontal="left" vertical="justify"/>
    </xf>
    <xf numFmtId="0" fontId="0" fillId="0" borderId="52" xfId="0" applyBorder="1"/>
    <xf numFmtId="0" fontId="5" fillId="0" borderId="56" xfId="0" applyFont="1" applyBorder="1" applyAlignment="1">
      <alignment horizontal="left"/>
    </xf>
    <xf numFmtId="0" fontId="5" fillId="0" borderId="56" xfId="0" applyFont="1" applyBorder="1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Fill="1" applyBorder="1"/>
    <xf numFmtId="0" fontId="11" fillId="0" borderId="0" xfId="0" applyFont="1" applyAlignment="1">
      <alignment wrapText="1"/>
    </xf>
    <xf numFmtId="0" fontId="5" fillId="0" borderId="30" xfId="0" applyFont="1" applyBorder="1" applyAlignment="1">
      <alignment vertical="center"/>
    </xf>
    <xf numFmtId="0" fontId="3" fillId="0" borderId="57" xfId="0" quotePrefix="1" applyFont="1" applyBorder="1" applyAlignment="1">
      <alignment horizontal="left" vertical="justify"/>
    </xf>
    <xf numFmtId="0" fontId="3" fillId="0" borderId="56" xfId="0" quotePrefix="1" applyFont="1" applyBorder="1" applyAlignment="1">
      <alignment horizontal="left" vertical="justify"/>
    </xf>
    <xf numFmtId="0" fontId="13" fillId="0" borderId="0" xfId="0" applyFont="1" applyBorder="1" applyAlignment="1">
      <alignment vertical="top" wrapText="1"/>
    </xf>
    <xf numFmtId="0" fontId="12" fillId="0" borderId="0" xfId="0" applyFont="1" applyBorder="1" applyAlignment="1"/>
    <xf numFmtId="164" fontId="0" fillId="0" borderId="8" xfId="1" applyFont="1" applyBorder="1"/>
    <xf numFmtId="0" fontId="12" fillId="0" borderId="9" xfId="0" applyFont="1" applyBorder="1" applyAlignment="1"/>
    <xf numFmtId="0" fontId="12" fillId="0" borderId="8" xfId="0" applyFont="1" applyBorder="1" applyAlignment="1"/>
    <xf numFmtId="0" fontId="12" fillId="0" borderId="11" xfId="0" applyFont="1" applyBorder="1" applyAlignment="1"/>
    <xf numFmtId="164" fontId="0" fillId="0" borderId="7" xfId="1" applyFont="1" applyBorder="1"/>
    <xf numFmtId="0" fontId="6" fillId="0" borderId="9" xfId="0" applyFont="1" applyBorder="1" applyAlignment="1">
      <alignment vertical="center" wrapText="1"/>
    </xf>
    <xf numFmtId="4" fontId="0" fillId="0" borderId="11" xfId="0" applyNumberFormat="1" applyBorder="1"/>
    <xf numFmtId="0" fontId="0" fillId="0" borderId="10" xfId="0" applyBorder="1"/>
    <xf numFmtId="0" fontId="3" fillId="0" borderId="26" xfId="0" quotePrefix="1" applyFont="1" applyBorder="1" applyAlignment="1">
      <alignment horizontal="left" vertical="justify"/>
    </xf>
    <xf numFmtId="4" fontId="1" fillId="0" borderId="0" xfId="0" applyNumberFormat="1" applyFont="1" applyFill="1" applyBorder="1"/>
    <xf numFmtId="0" fontId="0" fillId="0" borderId="59" xfId="0" applyBorder="1"/>
    <xf numFmtId="0" fontId="5" fillId="0" borderId="19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164" fontId="4" fillId="0" borderId="40" xfId="1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164" fontId="4" fillId="0" borderId="10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" fontId="0" fillId="0" borderId="2" xfId="0" applyNumberFormat="1" applyBorder="1" applyAlignment="1">
      <alignment vertical="center" wrapText="1"/>
    </xf>
    <xf numFmtId="164" fontId="0" fillId="0" borderId="22" xfId="1" applyFont="1" applyBorder="1" applyAlignment="1">
      <alignment vertical="center" wrapText="1"/>
    </xf>
    <xf numFmtId="0" fontId="0" fillId="0" borderId="3" xfId="0" quotePrefix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quotePrefix="1" applyBorder="1" applyAlignment="1">
      <alignment horizontal="left" vertical="center" wrapText="1"/>
    </xf>
    <xf numFmtId="0" fontId="0" fillId="0" borderId="2" xfId="0" quotePrefix="1" applyBorder="1" applyAlignment="1">
      <alignment horizontal="center" vertical="center" wrapText="1"/>
    </xf>
    <xf numFmtId="164" fontId="0" fillId="0" borderId="12" xfId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164" fontId="2" fillId="0" borderId="12" xfId="1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2" xfId="0" quotePrefix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 wrapText="1"/>
    </xf>
    <xf numFmtId="164" fontId="4" fillId="0" borderId="12" xfId="1" applyFont="1" applyBorder="1" applyAlignment="1">
      <alignment vertical="center" wrapText="1"/>
    </xf>
    <xf numFmtId="0" fontId="1" fillId="0" borderId="3" xfId="0" quotePrefix="1" applyFont="1" applyBorder="1" applyAlignment="1">
      <alignment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quotePrefix="1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58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vertical="center" wrapText="1"/>
    </xf>
    <xf numFmtId="0" fontId="2" fillId="0" borderId="2" xfId="0" quotePrefix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4" fillId="0" borderId="2" xfId="0" quotePrefix="1" applyFont="1" applyBorder="1" applyAlignment="1">
      <alignment horizontal="left" vertical="center" wrapText="1"/>
    </xf>
    <xf numFmtId="0" fontId="3" fillId="0" borderId="3" xfId="0" quotePrefix="1" applyFont="1" applyBorder="1" applyAlignment="1">
      <alignment horizontal="left" vertical="center" wrapText="1"/>
    </xf>
    <xf numFmtId="164" fontId="4" fillId="0" borderId="12" xfId="1" quotePrefix="1" applyFont="1" applyBorder="1" applyAlignment="1">
      <alignment horizontal="left" vertical="center" wrapText="1"/>
    </xf>
    <xf numFmtId="0" fontId="3" fillId="0" borderId="13" xfId="0" quotePrefix="1" applyFont="1" applyBorder="1" applyAlignment="1">
      <alignment horizontal="left" vertical="center" wrapText="1"/>
    </xf>
    <xf numFmtId="0" fontId="3" fillId="0" borderId="14" xfId="0" quotePrefix="1" applyFont="1" applyBorder="1" applyAlignment="1">
      <alignment horizontal="left" vertical="center" wrapText="1"/>
    </xf>
    <xf numFmtId="0" fontId="0" fillId="0" borderId="14" xfId="0" applyBorder="1" applyAlignment="1">
      <alignment horizontal="right" vertical="center" wrapText="1"/>
    </xf>
    <xf numFmtId="164" fontId="3" fillId="0" borderId="15" xfId="1" quotePrefix="1" applyFont="1" applyBorder="1" applyAlignment="1">
      <alignment horizontal="left" vertical="center" wrapText="1"/>
    </xf>
    <xf numFmtId="2" fontId="4" fillId="0" borderId="2" xfId="0" quotePrefix="1" applyNumberFormat="1" applyFont="1" applyBorder="1" applyAlignment="1">
      <alignment horizontal="left" vertical="center" wrapText="1"/>
    </xf>
    <xf numFmtId="164" fontId="4" fillId="0" borderId="2" xfId="0" quotePrefix="1" applyNumberFormat="1" applyFont="1" applyBorder="1" applyAlignment="1">
      <alignment horizontal="left" vertical="center" wrapText="1"/>
    </xf>
    <xf numFmtId="0" fontId="3" fillId="0" borderId="16" xfId="0" quotePrefix="1" applyFont="1" applyBorder="1" applyAlignment="1">
      <alignment horizontal="left" vertical="center" wrapText="1"/>
    </xf>
    <xf numFmtId="0" fontId="3" fillId="0" borderId="17" xfId="0" quotePrefix="1" applyFont="1" applyBorder="1" applyAlignment="1">
      <alignment horizontal="left" vertical="center" wrapText="1"/>
    </xf>
    <xf numFmtId="164" fontId="3" fillId="0" borderId="18" xfId="1" quotePrefix="1" applyFont="1" applyBorder="1" applyAlignment="1">
      <alignment horizontal="left" vertical="center" wrapText="1"/>
    </xf>
    <xf numFmtId="4" fontId="0" fillId="0" borderId="2" xfId="0" applyNumberFormat="1" applyFill="1" applyBorder="1" applyAlignment="1">
      <alignment vertical="center" wrapText="1"/>
    </xf>
    <xf numFmtId="0" fontId="1" fillId="0" borderId="0" xfId="0" applyFont="1" applyFill="1" applyAlignment="1"/>
    <xf numFmtId="0" fontId="1" fillId="0" borderId="2" xfId="0" quotePrefix="1" applyFont="1" applyFill="1" applyBorder="1" applyAlignment="1">
      <alignment horizontal="left" vertical="center" wrapText="1"/>
    </xf>
    <xf numFmtId="164" fontId="3" fillId="0" borderId="22" xfId="1" quotePrefix="1" applyFont="1" applyBorder="1" applyAlignment="1">
      <alignment horizontal="left" vertical="justify"/>
    </xf>
    <xf numFmtId="0" fontId="1" fillId="0" borderId="0" xfId="0" applyFont="1" applyBorder="1"/>
    <xf numFmtId="0" fontId="1" fillId="0" borderId="51" xfId="0" applyFont="1" applyBorder="1" applyAlignment="1">
      <alignment horizontal="left" vertical="justify"/>
    </xf>
    <xf numFmtId="4" fontId="1" fillId="0" borderId="2" xfId="0" applyNumberFormat="1" applyFont="1" applyFill="1" applyBorder="1" applyAlignment="1">
      <alignment vertical="center" wrapText="1"/>
    </xf>
    <xf numFmtId="0" fontId="15" fillId="0" borderId="4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2085975</xdr:colOff>
      <xdr:row>2</xdr:row>
      <xdr:rowOff>9525</xdr:rowOff>
    </xdr:from>
    <xdr:to>
      <xdr:col>4</xdr:col>
      <xdr:colOff>5313469</xdr:colOff>
      <xdr:row>3</xdr:row>
      <xdr:rowOff>21058</xdr:rowOff>
    </xdr:to>
    <xdr:pic>
      <xdr:nvPicPr>
        <xdr:cNvPr id="4" name="Imagem 2" descr="Logo Fernandes 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5" y="238125"/>
          <a:ext cx="3227494" cy="468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1355448</xdr:colOff>
      <xdr:row>2</xdr:row>
      <xdr:rowOff>106431</xdr:rowOff>
    </xdr:from>
    <xdr:to>
      <xdr:col>8</xdr:col>
      <xdr:colOff>723900</xdr:colOff>
      <xdr:row>4</xdr:row>
      <xdr:rowOff>47331</xdr:rowOff>
    </xdr:to>
    <xdr:pic>
      <xdr:nvPicPr>
        <xdr:cNvPr id="2" name="Imagem 2" descr="Logo Fernandes 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98473" y="335031"/>
          <a:ext cx="2492652" cy="36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537879</xdr:colOff>
      <xdr:row>2</xdr:row>
      <xdr:rowOff>123264</xdr:rowOff>
    </xdr:from>
    <xdr:to>
      <xdr:col>7</xdr:col>
      <xdr:colOff>152176</xdr:colOff>
      <xdr:row>4</xdr:row>
      <xdr:rowOff>57441</xdr:rowOff>
    </xdr:to>
    <xdr:pic>
      <xdr:nvPicPr>
        <xdr:cNvPr id="5" name="Imagem 2" descr="Logo Fernandes 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7" y="347382"/>
          <a:ext cx="2494208" cy="36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"/>
  <sheetViews>
    <sheetView view="pageBreakPreview" topLeftCell="A16" zoomScaleSheetLayoutView="100" workbookViewId="0">
      <pane ySplit="11220" topLeftCell="A41" activePane="bottomLeft"/>
      <selection activeCell="E19" sqref="E19"/>
      <selection pane="bottomLeft" activeCell="D45" sqref="D45"/>
    </sheetView>
  </sheetViews>
  <sheetFormatPr defaultRowHeight="12.75"/>
  <cols>
    <col min="1" max="1" width="5.85546875" customWidth="1"/>
    <col min="2" max="2" width="1.42578125" customWidth="1"/>
    <col min="3" max="3" width="15.85546875" customWidth="1"/>
    <col min="4" max="4" width="14.140625" customWidth="1"/>
    <col min="5" max="5" width="83.140625" customWidth="1"/>
    <col min="6" max="6" width="9.7109375" customWidth="1"/>
    <col min="7" max="7" width="10.7109375" style="1" hidden="1" customWidth="1"/>
    <col min="8" max="8" width="10.7109375" style="1" customWidth="1"/>
    <col min="9" max="10" width="12.5703125" style="1" customWidth="1"/>
    <col min="11" max="11" width="13.5703125" style="22" bestFit="1" customWidth="1"/>
    <col min="12" max="12" width="1.140625" customWidth="1"/>
    <col min="13" max="13" width="12.7109375" customWidth="1"/>
    <col min="14" max="14" width="10.28515625" bestFit="1" customWidth="1"/>
  </cols>
  <sheetData>
    <row r="1" spans="3:16">
      <c r="C1" s="8"/>
      <c r="D1" s="8"/>
      <c r="E1" s="8"/>
      <c r="F1" s="8"/>
      <c r="G1" s="8"/>
      <c r="H1" s="8"/>
      <c r="I1" s="8"/>
      <c r="J1" s="8"/>
      <c r="K1" s="25"/>
    </row>
    <row r="2" spans="3:16" ht="5.25" customHeight="1">
      <c r="C2" s="8"/>
      <c r="D2" s="8"/>
      <c r="E2" s="16"/>
      <c r="F2" s="8"/>
      <c r="G2" s="8"/>
      <c r="H2" s="8"/>
      <c r="I2" s="8"/>
      <c r="J2" s="8"/>
      <c r="K2" s="25"/>
    </row>
    <row r="3" spans="3:16" ht="36" customHeight="1">
      <c r="C3" s="12"/>
      <c r="D3" s="13"/>
      <c r="E3" s="24"/>
      <c r="F3" s="14"/>
      <c r="G3" s="14"/>
      <c r="H3" s="14"/>
      <c r="I3" s="15"/>
      <c r="J3" s="15"/>
      <c r="K3" s="26"/>
    </row>
    <row r="4" spans="3:16" ht="15" customHeight="1">
      <c r="C4" s="167" t="s">
        <v>48</v>
      </c>
      <c r="D4" s="168"/>
      <c r="E4" s="168"/>
      <c r="F4" s="168"/>
      <c r="G4" s="168"/>
      <c r="H4" s="168"/>
      <c r="I4" s="168"/>
      <c r="J4" s="168"/>
      <c r="K4" s="169"/>
    </row>
    <row r="5" spans="3:16">
      <c r="C5" s="7"/>
      <c r="D5" s="16"/>
      <c r="E5" s="17"/>
      <c r="F5" s="16"/>
      <c r="G5" s="18"/>
      <c r="H5" s="18"/>
      <c r="I5" s="18"/>
      <c r="J5" s="18"/>
      <c r="K5" s="27"/>
    </row>
    <row r="6" spans="3:16">
      <c r="C6" s="8"/>
      <c r="D6" s="8"/>
      <c r="E6" s="11"/>
      <c r="F6" s="8"/>
      <c r="G6" s="9"/>
      <c r="H6" s="9"/>
      <c r="I6" s="9"/>
      <c r="J6" s="9"/>
    </row>
    <row r="7" spans="3:16" ht="18">
      <c r="C7" s="21" t="s">
        <v>15</v>
      </c>
      <c r="D7" s="21"/>
      <c r="E7" s="21"/>
      <c r="F7" s="21"/>
      <c r="G7" s="21"/>
      <c r="H7" s="21"/>
      <c r="I7" s="21"/>
      <c r="J7" s="21"/>
    </row>
    <row r="8" spans="3:16">
      <c r="C8" s="161" t="s">
        <v>72</v>
      </c>
      <c r="D8" s="23"/>
      <c r="E8" s="23"/>
      <c r="F8" s="23"/>
      <c r="G8" s="23"/>
      <c r="H8" s="23"/>
      <c r="I8" s="23"/>
      <c r="J8" s="19"/>
    </row>
    <row r="9" spans="3:16">
      <c r="C9" s="161" t="s">
        <v>62</v>
      </c>
      <c r="D9" s="23"/>
      <c r="E9" s="23"/>
      <c r="F9" s="23"/>
      <c r="G9" s="23"/>
      <c r="H9" s="23"/>
      <c r="I9" s="23"/>
      <c r="J9" s="19"/>
    </row>
    <row r="10" spans="3:16">
      <c r="C10" s="164" t="s">
        <v>63</v>
      </c>
      <c r="D10" s="8"/>
      <c r="E10" s="11"/>
      <c r="F10" s="8"/>
      <c r="G10" s="9"/>
      <c r="H10" s="9"/>
      <c r="I10" s="9"/>
      <c r="J10" s="9"/>
    </row>
    <row r="11" spans="3:16">
      <c r="C11" s="80" t="s">
        <v>64</v>
      </c>
      <c r="D11" s="8"/>
      <c r="E11" s="11"/>
      <c r="F11" s="8"/>
      <c r="G11" s="9"/>
      <c r="H11" s="9"/>
      <c r="I11" s="9"/>
      <c r="J11" s="9"/>
    </row>
    <row r="12" spans="3:16">
      <c r="C12" s="80" t="s">
        <v>70</v>
      </c>
      <c r="D12" s="8"/>
      <c r="E12" s="11"/>
      <c r="F12" s="8"/>
      <c r="G12" s="9"/>
      <c r="H12" s="9"/>
      <c r="I12" s="9"/>
      <c r="J12" s="9"/>
    </row>
    <row r="13" spans="3:16">
      <c r="C13" s="80" t="s">
        <v>71</v>
      </c>
      <c r="D13" s="8"/>
      <c r="E13" s="11"/>
      <c r="F13" s="8"/>
      <c r="G13" s="9"/>
      <c r="H13" s="9"/>
      <c r="I13" s="9"/>
      <c r="J13" s="9"/>
    </row>
    <row r="14" spans="3:16">
      <c r="C14" s="80" t="s">
        <v>54</v>
      </c>
      <c r="D14" s="8"/>
      <c r="E14" s="11"/>
      <c r="F14" s="8"/>
      <c r="G14" s="9"/>
      <c r="H14" s="9"/>
      <c r="I14" s="9"/>
      <c r="J14" s="9"/>
    </row>
    <row r="15" spans="3:16">
      <c r="C15" s="20" t="s">
        <v>42</v>
      </c>
      <c r="D15" s="20"/>
      <c r="E15" s="20"/>
      <c r="F15" s="20"/>
      <c r="G15" s="20"/>
      <c r="H15" s="20"/>
      <c r="I15" s="3"/>
      <c r="J15" s="3"/>
      <c r="M15" s="79" t="s">
        <v>28</v>
      </c>
      <c r="N15" t="s">
        <v>29</v>
      </c>
      <c r="P15" t="s">
        <v>6</v>
      </c>
    </row>
    <row r="16" spans="3:16">
      <c r="C16" s="5" t="s">
        <v>8</v>
      </c>
      <c r="D16" s="6" t="s">
        <v>10</v>
      </c>
      <c r="E16" s="2" t="s">
        <v>7</v>
      </c>
      <c r="F16" s="2" t="s">
        <v>14</v>
      </c>
      <c r="G16" s="2" t="s">
        <v>9</v>
      </c>
      <c r="H16" s="2" t="s">
        <v>13</v>
      </c>
      <c r="I16" s="2" t="s">
        <v>11</v>
      </c>
      <c r="J16" s="2" t="s">
        <v>6</v>
      </c>
      <c r="K16" s="28" t="s">
        <v>12</v>
      </c>
      <c r="M16">
        <v>0</v>
      </c>
      <c r="N16">
        <v>1</v>
      </c>
      <c r="P16">
        <v>0.24490000000000001</v>
      </c>
    </row>
    <row r="17" spans="1:15">
      <c r="B17" s="8"/>
      <c r="C17" s="100" t="s">
        <v>53</v>
      </c>
      <c r="D17" s="101"/>
      <c r="E17" s="102" t="s">
        <v>16</v>
      </c>
      <c r="F17" s="103"/>
      <c r="G17" s="104"/>
      <c r="H17" s="105"/>
      <c r="I17" s="103"/>
      <c r="J17" s="103"/>
      <c r="K17" s="106"/>
    </row>
    <row r="18" spans="1:15">
      <c r="C18" s="107"/>
      <c r="D18" s="101"/>
      <c r="E18" s="102"/>
      <c r="F18" s="103"/>
      <c r="G18" s="108"/>
      <c r="H18" s="109"/>
      <c r="I18" s="103"/>
      <c r="J18" s="110"/>
      <c r="K18" s="111"/>
    </row>
    <row r="19" spans="1:15">
      <c r="A19" s="64"/>
      <c r="B19" s="64"/>
      <c r="C19" s="112" t="s">
        <v>37</v>
      </c>
      <c r="D19" s="113" t="s">
        <v>38</v>
      </c>
      <c r="E19" s="114" t="s">
        <v>27</v>
      </c>
      <c r="F19" s="115" t="s">
        <v>2</v>
      </c>
      <c r="G19" s="116"/>
      <c r="H19" s="117">
        <v>4.5</v>
      </c>
      <c r="I19" s="117">
        <f>M19*(1+$M$16/100)</f>
        <v>162.41999999999999</v>
      </c>
      <c r="J19" s="117">
        <f>I19*$P$16</f>
        <v>39.776657999999998</v>
      </c>
      <c r="K19" s="118">
        <f>H19*(I19+J19)</f>
        <v>909.88496099999998</v>
      </c>
      <c r="M19">
        <f>N19*$N$16</f>
        <v>162.41999999999999</v>
      </c>
      <c r="N19">
        <v>162.41999999999999</v>
      </c>
      <c r="O19" s="63"/>
    </row>
    <row r="20" spans="1:15">
      <c r="C20" s="119"/>
      <c r="D20" s="120"/>
      <c r="E20" s="125" t="s">
        <v>3</v>
      </c>
      <c r="F20" s="122"/>
      <c r="G20" s="117"/>
      <c r="H20" s="117"/>
      <c r="I20" s="117"/>
      <c r="J20" s="117"/>
      <c r="K20" s="126">
        <f>SUM(K19:K19)</f>
        <v>909.88496099999998</v>
      </c>
    </row>
    <row r="21" spans="1:15">
      <c r="C21" s="127" t="s">
        <v>55</v>
      </c>
      <c r="D21" s="128"/>
      <c r="E21" s="129" t="s">
        <v>56</v>
      </c>
      <c r="F21" s="122"/>
      <c r="G21" s="117"/>
      <c r="H21" s="117"/>
      <c r="I21" s="117"/>
      <c r="J21" s="117"/>
      <c r="K21" s="123"/>
    </row>
    <row r="22" spans="1:15">
      <c r="C22" s="130"/>
      <c r="D22" s="131"/>
      <c r="E22" s="121"/>
      <c r="F22" s="122"/>
      <c r="G22" s="117"/>
      <c r="H22" s="117"/>
      <c r="I22" s="117"/>
      <c r="J22" s="117"/>
      <c r="K22" s="123"/>
    </row>
    <row r="23" spans="1:15">
      <c r="C23" s="132" t="s">
        <v>65</v>
      </c>
      <c r="D23" s="124" t="s">
        <v>66</v>
      </c>
      <c r="E23" s="99" t="s">
        <v>85</v>
      </c>
      <c r="F23" s="133" t="s">
        <v>2</v>
      </c>
      <c r="G23" s="117"/>
      <c r="H23" s="147">
        <v>26.88</v>
      </c>
      <c r="I23" s="117">
        <f t="shared" ref="I23" si="0">M23*(1+$M$16/100)</f>
        <v>6.37</v>
      </c>
      <c r="J23" s="117">
        <f t="shared" ref="J23" si="1">I23*$P$16</f>
        <v>1.5600130000000001</v>
      </c>
      <c r="K23" s="123">
        <f t="shared" ref="K23" si="2">H23*(I23+J23)</f>
        <v>213.15874944000001</v>
      </c>
      <c r="M23">
        <f t="shared" ref="M23" si="3">N23*$N$16</f>
        <v>6.37</v>
      </c>
      <c r="N23" s="4">
        <v>6.37</v>
      </c>
    </row>
    <row r="24" spans="1:15">
      <c r="C24" s="132" t="s">
        <v>60</v>
      </c>
      <c r="D24" s="124" t="s">
        <v>61</v>
      </c>
      <c r="E24" s="99" t="s">
        <v>68</v>
      </c>
      <c r="F24" s="133" t="s">
        <v>2</v>
      </c>
      <c r="G24" s="117"/>
      <c r="H24" s="166">
        <v>26.46</v>
      </c>
      <c r="I24" s="117">
        <f t="shared" ref="I24" si="4">M24*(1+$M$16/100)</f>
        <v>3.98</v>
      </c>
      <c r="J24" s="117">
        <f t="shared" ref="J24" si="5">I24*$P$16</f>
        <v>0.97470200000000007</v>
      </c>
      <c r="K24" s="123">
        <f t="shared" ref="K24" si="6">H24*(I24+J24)</f>
        <v>131.10141492</v>
      </c>
      <c r="M24">
        <f t="shared" ref="M24" si="7">N24*$N$16</f>
        <v>3.98</v>
      </c>
      <c r="N24" s="4">
        <v>3.98</v>
      </c>
    </row>
    <row r="25" spans="1:15">
      <c r="C25" s="132" t="s">
        <v>77</v>
      </c>
      <c r="D25" s="124" t="s">
        <v>78</v>
      </c>
      <c r="E25" s="99" t="s">
        <v>84</v>
      </c>
      <c r="F25" s="133" t="s">
        <v>2</v>
      </c>
      <c r="G25" s="117"/>
      <c r="H25" s="166">
        <v>22</v>
      </c>
      <c r="I25" s="117">
        <f t="shared" ref="I25" si="8">M25*(1+$M$16/100)</f>
        <v>3.1</v>
      </c>
      <c r="J25" s="117">
        <f t="shared" ref="J25" si="9">I25*$P$16</f>
        <v>0.75919000000000003</v>
      </c>
      <c r="K25" s="123">
        <f t="shared" ref="K25" si="10">H25*(I25+J25)</f>
        <v>84.902180000000001</v>
      </c>
      <c r="M25">
        <f t="shared" ref="M25" si="11">N25*$N$16</f>
        <v>3.1</v>
      </c>
      <c r="N25" s="4">
        <v>3.1</v>
      </c>
    </row>
    <row r="26" spans="1:15">
      <c r="C26" s="119"/>
      <c r="D26" s="131"/>
      <c r="E26" s="125" t="s">
        <v>3</v>
      </c>
      <c r="F26" s="134"/>
      <c r="G26" s="135"/>
      <c r="H26" s="135"/>
      <c r="I26" s="117"/>
      <c r="J26" s="117"/>
      <c r="K26" s="136">
        <f>SUM(K23:K25)</f>
        <v>429.16234435999996</v>
      </c>
      <c r="M26">
        <f t="shared" ref="M26" si="12">N26*$N$16</f>
        <v>0</v>
      </c>
      <c r="N26" s="29"/>
    </row>
    <row r="27" spans="1:15">
      <c r="C27" s="139" t="s">
        <v>57</v>
      </c>
      <c r="D27" s="140"/>
      <c r="E27" s="141" t="s">
        <v>5</v>
      </c>
      <c r="F27" s="122"/>
      <c r="G27" s="117"/>
      <c r="H27" s="117"/>
      <c r="I27" s="117"/>
      <c r="J27" s="117"/>
      <c r="K27" s="123"/>
      <c r="M27">
        <f>N27*$N$16</f>
        <v>0</v>
      </c>
      <c r="N27" s="4"/>
    </row>
    <row r="28" spans="1:15">
      <c r="C28" s="139"/>
      <c r="D28" s="140"/>
      <c r="E28" s="129"/>
      <c r="F28" s="122"/>
      <c r="G28" s="117"/>
      <c r="H28" s="117"/>
      <c r="I28" s="117"/>
      <c r="J28" s="117"/>
      <c r="K28" s="123"/>
      <c r="M28">
        <f>N28*$N$16</f>
        <v>0</v>
      </c>
      <c r="N28" s="4"/>
    </row>
    <row r="29" spans="1:15" ht="14.25" customHeight="1">
      <c r="C29" s="132" t="s">
        <v>46</v>
      </c>
      <c r="D29" s="124" t="s">
        <v>45</v>
      </c>
      <c r="E29" s="99" t="s">
        <v>69</v>
      </c>
      <c r="F29" s="142" t="s">
        <v>2</v>
      </c>
      <c r="G29" s="117"/>
      <c r="H29" s="160">
        <v>26.46</v>
      </c>
      <c r="I29" s="117">
        <f t="shared" ref="I29" si="13">M29*(1+$M$16/100)</f>
        <v>203.39</v>
      </c>
      <c r="J29" s="117">
        <f t="shared" ref="J29" si="14">I29*$P$16</f>
        <v>49.810210999999995</v>
      </c>
      <c r="K29" s="123">
        <f t="shared" ref="K29" si="15">H29*(I29+J29)</f>
        <v>6699.6775830599991</v>
      </c>
      <c r="M29">
        <f t="shared" ref="M29" si="16">N29*$N$16</f>
        <v>203.39</v>
      </c>
      <c r="N29" s="4">
        <v>203.39</v>
      </c>
    </row>
    <row r="30" spans="1:15">
      <c r="B30" s="94"/>
      <c r="C30" s="143" t="s">
        <v>32</v>
      </c>
      <c r="D30" s="124" t="s">
        <v>33</v>
      </c>
      <c r="E30" s="99" t="s">
        <v>73</v>
      </c>
      <c r="F30" s="142" t="s">
        <v>2</v>
      </c>
      <c r="G30" s="117"/>
      <c r="H30" s="117">
        <v>26.88</v>
      </c>
      <c r="I30" s="117">
        <f t="shared" ref="I30:I31" si="17">M30*(1+$M$16/100)</f>
        <v>281.10000000000002</v>
      </c>
      <c r="J30" s="117">
        <f t="shared" ref="J30:J31" si="18">I30*$P$16</f>
        <v>68.841390000000004</v>
      </c>
      <c r="K30" s="123">
        <f t="shared" ref="K30:K31" si="19">H30*(I30+J30)</f>
        <v>9406.4245632000002</v>
      </c>
      <c r="M30">
        <f t="shared" ref="M30:M31" si="20">N30*$N$16</f>
        <v>281.10000000000002</v>
      </c>
      <c r="N30" s="4">
        <v>281.10000000000002</v>
      </c>
    </row>
    <row r="31" spans="1:15" ht="25.5">
      <c r="B31" s="94"/>
      <c r="C31" s="143" t="s">
        <v>67</v>
      </c>
      <c r="D31" s="124" t="s">
        <v>43</v>
      </c>
      <c r="E31" s="99" t="s">
        <v>74</v>
      </c>
      <c r="F31" s="142" t="s">
        <v>0</v>
      </c>
      <c r="G31" s="117"/>
      <c r="H31" s="117">
        <v>12.8</v>
      </c>
      <c r="I31" s="117">
        <f t="shared" si="17"/>
        <v>53.47</v>
      </c>
      <c r="J31" s="117">
        <f t="shared" si="18"/>
        <v>13.094803000000001</v>
      </c>
      <c r="K31" s="123">
        <f t="shared" si="19"/>
        <v>852.02947840000002</v>
      </c>
      <c r="M31">
        <f t="shared" si="20"/>
        <v>53.47</v>
      </c>
      <c r="N31" s="4">
        <v>53.47</v>
      </c>
    </row>
    <row r="32" spans="1:15" ht="25.5">
      <c r="B32" s="94"/>
      <c r="C32" s="143" t="s">
        <v>51</v>
      </c>
      <c r="D32" s="124" t="s">
        <v>52</v>
      </c>
      <c r="E32" s="99" t="s">
        <v>75</v>
      </c>
      <c r="F32" s="142" t="s">
        <v>0</v>
      </c>
      <c r="G32" s="117"/>
      <c r="H32" s="160">
        <v>12.6</v>
      </c>
      <c r="I32" s="117">
        <f t="shared" ref="I32" si="21">M32*(1+$M$16/100)</f>
        <v>64.599999999999994</v>
      </c>
      <c r="J32" s="117">
        <f t="shared" ref="J32" si="22">I32*$P$16</f>
        <v>15.820539999999999</v>
      </c>
      <c r="K32" s="123">
        <f t="shared" ref="K32" si="23">H32*(I32+J32)</f>
        <v>1013.2988039999998</v>
      </c>
      <c r="M32">
        <f t="shared" ref="M32:M33" si="24">N32*$N$16</f>
        <v>64.599999999999994</v>
      </c>
      <c r="N32" s="4">
        <v>64.599999999999994</v>
      </c>
    </row>
    <row r="33" spans="3:14">
      <c r="C33" s="130"/>
      <c r="D33" s="120"/>
      <c r="E33" s="125" t="s">
        <v>3</v>
      </c>
      <c r="F33" s="144"/>
      <c r="G33" s="135"/>
      <c r="H33" s="135"/>
      <c r="I33" s="117"/>
      <c r="J33" s="117"/>
      <c r="K33" s="136">
        <f>SUM(K29:K32)</f>
        <v>17971.430428659998</v>
      </c>
      <c r="M33">
        <f t="shared" si="24"/>
        <v>0</v>
      </c>
      <c r="N33" s="29"/>
    </row>
    <row r="34" spans="3:14">
      <c r="C34" s="139" t="s">
        <v>58</v>
      </c>
      <c r="D34" s="140"/>
      <c r="E34" s="141" t="s">
        <v>17</v>
      </c>
      <c r="F34" s="122"/>
      <c r="G34" s="117"/>
      <c r="H34" s="117"/>
      <c r="I34" s="117"/>
      <c r="J34" s="117"/>
      <c r="K34" s="123"/>
      <c r="M34">
        <f t="shared" ref="M34:M46" si="25">N34*$N$16</f>
        <v>0</v>
      </c>
      <c r="N34" s="4"/>
    </row>
    <row r="35" spans="3:14">
      <c r="C35" s="119"/>
      <c r="D35" s="131"/>
      <c r="E35" s="121"/>
      <c r="F35" s="122"/>
      <c r="G35" s="117"/>
      <c r="H35" s="117"/>
      <c r="I35" s="117"/>
      <c r="J35" s="117"/>
      <c r="K35" s="123"/>
      <c r="M35">
        <f t="shared" si="25"/>
        <v>0</v>
      </c>
      <c r="N35" s="4"/>
    </row>
    <row r="36" spans="3:14">
      <c r="C36" s="137" t="s">
        <v>49</v>
      </c>
      <c r="D36" s="124" t="s">
        <v>50</v>
      </c>
      <c r="E36" s="162" t="s">
        <v>76</v>
      </c>
      <c r="F36" s="122" t="s">
        <v>2</v>
      </c>
      <c r="G36" s="117"/>
      <c r="H36" s="117">
        <v>2736.9</v>
      </c>
      <c r="I36" s="117">
        <f>M36*(1+$M$16/100)</f>
        <v>9.33</v>
      </c>
      <c r="J36" s="117">
        <f>I36*$P$16</f>
        <v>2.2849170000000001</v>
      </c>
      <c r="K36" s="123">
        <f>H36*(I36+J36)</f>
        <v>31788.866337300002</v>
      </c>
      <c r="M36">
        <f t="shared" si="25"/>
        <v>9.33</v>
      </c>
      <c r="N36" s="4">
        <v>9.33</v>
      </c>
    </row>
    <row r="37" spans="3:14">
      <c r="C37" s="119"/>
      <c r="D37" s="131"/>
      <c r="E37" s="125" t="s">
        <v>3</v>
      </c>
      <c r="F37" s="134"/>
      <c r="G37" s="135"/>
      <c r="H37" s="135"/>
      <c r="I37" s="117"/>
      <c r="J37" s="117"/>
      <c r="K37" s="136">
        <f>SUM(K36:K36)</f>
        <v>31788.866337300002</v>
      </c>
      <c r="M37">
        <f t="shared" si="25"/>
        <v>0</v>
      </c>
      <c r="N37" s="29"/>
    </row>
    <row r="38" spans="3:14">
      <c r="C38" s="139" t="s">
        <v>59</v>
      </c>
      <c r="D38" s="140"/>
      <c r="E38" s="129" t="s">
        <v>80</v>
      </c>
      <c r="F38" s="122"/>
      <c r="G38" s="117"/>
      <c r="H38" s="117"/>
      <c r="I38" s="117"/>
      <c r="J38" s="117"/>
      <c r="K38" s="123"/>
      <c r="N38" s="4"/>
    </row>
    <row r="39" spans="3:14">
      <c r="C39" s="139"/>
      <c r="D39" s="140"/>
      <c r="E39" s="129"/>
      <c r="F39" s="122"/>
      <c r="G39" s="117"/>
      <c r="H39" s="117"/>
      <c r="I39" s="117"/>
      <c r="J39" s="117"/>
      <c r="K39" s="123"/>
      <c r="N39" s="4"/>
    </row>
    <row r="40" spans="3:14" ht="25.5">
      <c r="C40" s="132" t="s">
        <v>81</v>
      </c>
      <c r="D40" s="124" t="s">
        <v>82</v>
      </c>
      <c r="E40" s="99" t="s">
        <v>83</v>
      </c>
      <c r="F40" s="133" t="s">
        <v>2</v>
      </c>
      <c r="G40" s="117"/>
      <c r="H40" s="160">
        <v>22</v>
      </c>
      <c r="I40" s="117">
        <f>M40*(1+$M$16/100)</f>
        <v>37.590000000000003</v>
      </c>
      <c r="J40" s="117">
        <f>I40*$P$16</f>
        <v>9.2057910000000014</v>
      </c>
      <c r="K40" s="123">
        <f>H40*(I40+J40)</f>
        <v>1029.5074020000002</v>
      </c>
      <c r="M40">
        <f t="shared" ref="M40:M41" si="26">N40*$N$16</f>
        <v>37.590000000000003</v>
      </c>
      <c r="N40" s="4">
        <v>37.590000000000003</v>
      </c>
    </row>
    <row r="41" spans="3:14">
      <c r="C41" s="145"/>
      <c r="D41" s="146"/>
      <c r="E41" s="125" t="s">
        <v>3</v>
      </c>
      <c r="F41" s="134"/>
      <c r="G41" s="135"/>
      <c r="H41" s="135"/>
      <c r="I41" s="117"/>
      <c r="J41" s="117"/>
      <c r="K41" s="136">
        <f>SUM(K40:K40)</f>
        <v>1029.5074020000002</v>
      </c>
      <c r="M41">
        <f t="shared" si="26"/>
        <v>0</v>
      </c>
      <c r="N41" s="29"/>
    </row>
    <row r="42" spans="3:14">
      <c r="C42" s="139" t="s">
        <v>79</v>
      </c>
      <c r="D42" s="140"/>
      <c r="E42" s="129" t="s">
        <v>18</v>
      </c>
      <c r="F42" s="122"/>
      <c r="G42" s="117"/>
      <c r="H42" s="117"/>
      <c r="I42" s="117"/>
      <c r="J42" s="117"/>
      <c r="K42" s="123"/>
      <c r="N42" s="4"/>
    </row>
    <row r="43" spans="3:14">
      <c r="C43" s="139"/>
      <c r="D43" s="140"/>
      <c r="E43" s="129"/>
      <c r="F43" s="122"/>
      <c r="G43" s="117"/>
      <c r="H43" s="117"/>
      <c r="I43" s="117"/>
      <c r="J43" s="117"/>
      <c r="K43" s="123"/>
      <c r="N43" s="4"/>
    </row>
    <row r="44" spans="3:14">
      <c r="C44" s="132" t="s">
        <v>34</v>
      </c>
      <c r="D44" s="124" t="s">
        <v>35</v>
      </c>
      <c r="E44" s="99" t="s">
        <v>36</v>
      </c>
      <c r="F44" s="133" t="s">
        <v>2</v>
      </c>
      <c r="G44" s="117"/>
      <c r="H44" s="160">
        <v>890</v>
      </c>
      <c r="I44" s="117">
        <f>M44*(1+$M$16/100)</f>
        <v>4.93</v>
      </c>
      <c r="J44" s="117">
        <f>I44*$P$16</f>
        <v>1.207357</v>
      </c>
      <c r="K44" s="123">
        <f>H44*(I44+J44)</f>
        <v>5462.24773</v>
      </c>
      <c r="M44">
        <f t="shared" ref="M44" si="27">N44*$N$16</f>
        <v>4.93</v>
      </c>
      <c r="N44" s="4">
        <v>4.93</v>
      </c>
    </row>
    <row r="45" spans="3:14">
      <c r="C45" s="137" t="s">
        <v>26</v>
      </c>
      <c r="D45" s="124" t="s">
        <v>39</v>
      </c>
      <c r="E45" s="121" t="s">
        <v>19</v>
      </c>
      <c r="F45" s="122" t="s">
        <v>1</v>
      </c>
      <c r="G45" s="117"/>
      <c r="H45" s="117">
        <v>8</v>
      </c>
      <c r="I45" s="117">
        <f>M45*(1+$M$16/100)</f>
        <v>9.91</v>
      </c>
      <c r="J45" s="117">
        <f>I45*$P$16</f>
        <v>2.4269590000000001</v>
      </c>
      <c r="K45" s="123">
        <f>H45*(I45+J45)</f>
        <v>98.695672000000002</v>
      </c>
      <c r="M45">
        <f t="shared" si="25"/>
        <v>9.91</v>
      </c>
      <c r="N45" s="4">
        <v>9.91</v>
      </c>
    </row>
    <row r="46" spans="3:14">
      <c r="C46" s="145"/>
      <c r="D46" s="146"/>
      <c r="E46" s="125" t="s">
        <v>3</v>
      </c>
      <c r="F46" s="134"/>
      <c r="G46" s="135"/>
      <c r="H46" s="135"/>
      <c r="I46" s="117"/>
      <c r="J46" s="117"/>
      <c r="K46" s="136">
        <f>SUM(K44:K45)</f>
        <v>5560.9434019999999</v>
      </c>
      <c r="M46">
        <f t="shared" si="25"/>
        <v>0</v>
      </c>
      <c r="N46" s="29"/>
    </row>
    <row r="47" spans="3:14">
      <c r="C47" s="151"/>
      <c r="D47" s="152"/>
      <c r="E47" s="153"/>
      <c r="F47" s="152"/>
      <c r="G47" s="152"/>
      <c r="H47" s="152"/>
      <c r="I47" s="152"/>
      <c r="J47" s="152"/>
      <c r="K47" s="154"/>
    </row>
    <row r="48" spans="3:14">
      <c r="C48" s="149"/>
      <c r="D48" s="138"/>
      <c r="E48" s="129" t="s">
        <v>4</v>
      </c>
      <c r="F48" s="129"/>
      <c r="G48" s="148"/>
      <c r="H48" s="155"/>
      <c r="I48" s="156"/>
      <c r="J48" s="129"/>
      <c r="K48" s="150">
        <f>+K26+K46+K37+K33+K20+K41</f>
        <v>57689.794875320003</v>
      </c>
      <c r="M48" s="22"/>
      <c r="N48" s="96"/>
    </row>
    <row r="49" spans="3:14">
      <c r="C49" s="157"/>
      <c r="D49" s="158"/>
      <c r="E49" s="158"/>
      <c r="F49" s="158"/>
      <c r="G49" s="158"/>
      <c r="H49" s="158"/>
      <c r="I49" s="158"/>
      <c r="J49" s="158"/>
      <c r="K49" s="159"/>
      <c r="N49" s="30"/>
    </row>
    <row r="50" spans="3:14" ht="7.5" customHeight="1"/>
  </sheetData>
  <mergeCells count="1">
    <mergeCell ref="C4:K4"/>
  </mergeCells>
  <phoneticPr fontId="0" type="noConversion"/>
  <printOptions horizontalCentered="1"/>
  <pageMargins left="0.19685039370078741" right="0.19685039370078741" top="0.31496062992125984" bottom="0.55118110236220474" header="0" footer="0"/>
  <pageSetup paperSize="9" scale="75" orientation="landscape" r:id="rId1"/>
  <headerFooter alignWithMargins="0">
    <oddFooter>&amp;CAntônio Fernandes Cruz
Engenheiro Civil
CREA 1201004020</oddFooter>
  </headerFooter>
  <rowBreaks count="1" manualBreakCount="1">
    <brk id="54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9"/>
  <sheetViews>
    <sheetView tabSelected="1" view="pageBreakPreview" zoomScaleSheetLayoutView="100" workbookViewId="0">
      <selection activeCell="K12" sqref="K12"/>
    </sheetView>
  </sheetViews>
  <sheetFormatPr defaultRowHeight="12.75"/>
  <cols>
    <col min="1" max="1" width="12.28515625" customWidth="1"/>
    <col min="2" max="2" width="0.85546875" customWidth="1"/>
    <col min="3" max="3" width="5.85546875" customWidth="1"/>
    <col min="4" max="4" width="1.140625" customWidth="1"/>
    <col min="5" max="5" width="25.5703125" bestFit="1" customWidth="1"/>
    <col min="6" max="6" width="13.5703125" bestFit="1" customWidth="1"/>
    <col min="7" max="7" width="10.7109375" style="1" hidden="1" customWidth="1"/>
    <col min="8" max="8" width="7.7109375" style="1" bestFit="1" customWidth="1"/>
    <col min="9" max="9" width="11.28515625" style="1" bestFit="1" customWidth="1"/>
    <col min="10" max="10" width="7.7109375" style="1" bestFit="1" customWidth="1"/>
    <col min="11" max="11" width="11.28515625" style="1" customWidth="1"/>
    <col min="12" max="12" width="7.7109375" style="1" hidden="1" customWidth="1"/>
    <col min="13" max="13" width="11.28515625" style="1" hidden="1" customWidth="1"/>
    <col min="14" max="14" width="6.7109375" style="1" hidden="1" customWidth="1"/>
    <col min="15" max="15" width="11.28515625" style="1" hidden="1" customWidth="1"/>
    <col min="16" max="16" width="7.7109375" style="1" hidden="1" customWidth="1"/>
    <col min="17" max="17" width="11.28515625" style="1" hidden="1" customWidth="1"/>
    <col min="18" max="18" width="7.7109375" style="1" hidden="1" customWidth="1"/>
    <col min="19" max="19" width="11.28515625" style="1" hidden="1" customWidth="1"/>
    <col min="20" max="20" width="6.7109375" style="1" hidden="1" customWidth="1"/>
    <col min="21" max="21" width="11.28515625" style="1" hidden="1" customWidth="1"/>
    <col min="22" max="22" width="7.7109375" style="1" hidden="1" customWidth="1"/>
    <col min="23" max="23" width="11.28515625" style="1" hidden="1" customWidth="1"/>
    <col min="24" max="24" width="8.28515625" style="22" bestFit="1" customWidth="1"/>
    <col min="25" max="25" width="1.140625" customWidth="1"/>
    <col min="26" max="26" width="12.7109375" customWidth="1"/>
  </cols>
  <sheetData>
    <row r="1" spans="3:24">
      <c r="C1" s="8"/>
      <c r="D1" s="8"/>
      <c r="E1" s="8"/>
      <c r="F1" s="8"/>
      <c r="G1" s="8"/>
      <c r="H1" s="8"/>
      <c r="I1" s="8"/>
      <c r="J1" s="8"/>
      <c r="K1" s="25"/>
      <c r="L1"/>
      <c r="M1"/>
      <c r="N1" s="8"/>
      <c r="O1" s="8"/>
      <c r="P1" s="8"/>
      <c r="Q1" s="8"/>
      <c r="R1" s="8"/>
      <c r="S1" s="8"/>
      <c r="T1" s="8"/>
      <c r="U1" s="8"/>
      <c r="V1" s="8"/>
      <c r="W1" s="8"/>
      <c r="X1" s="25"/>
    </row>
    <row r="2" spans="3:24" ht="5.25" customHeight="1">
      <c r="C2" s="8"/>
      <c r="D2" s="8"/>
      <c r="E2" s="16"/>
      <c r="F2" s="8"/>
      <c r="G2" s="8"/>
      <c r="H2" s="8"/>
      <c r="I2" s="8"/>
      <c r="J2" s="8"/>
      <c r="K2" s="2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87"/>
    </row>
    <row r="3" spans="3:24" ht="18" customHeight="1">
      <c r="C3" s="12"/>
      <c r="D3" s="13"/>
      <c r="E3" s="24"/>
      <c r="F3" s="14"/>
      <c r="G3" s="14"/>
      <c r="H3" s="14"/>
      <c r="I3" s="15"/>
      <c r="J3" s="15"/>
      <c r="K3" s="91"/>
      <c r="L3"/>
      <c r="M3"/>
      <c r="N3" s="86"/>
      <c r="O3" s="86"/>
      <c r="P3" s="86"/>
      <c r="Q3" s="86"/>
      <c r="R3" s="86"/>
      <c r="S3" s="86"/>
      <c r="T3" s="86"/>
      <c r="U3" s="86"/>
      <c r="V3" s="86"/>
      <c r="W3" s="86"/>
      <c r="X3" s="88"/>
    </row>
    <row r="4" spans="3:24" ht="15" customHeight="1">
      <c r="C4" s="170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2"/>
    </row>
    <row r="5" spans="3:24" ht="13.5" customHeight="1">
      <c r="C5" s="173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5"/>
    </row>
    <row r="6" spans="3:24" ht="15" customHeight="1">
      <c r="C6" s="176" t="str">
        <f>'Planilha orçamentária'!C4:K4</f>
        <v>CNPJ 10.716.738/0001-03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8"/>
    </row>
    <row r="7" spans="3:24" ht="4.5" customHeight="1">
      <c r="C7" s="7"/>
      <c r="D7" s="16"/>
      <c r="E7" s="17"/>
      <c r="F7" s="16"/>
      <c r="G7" s="18"/>
      <c r="H7" s="18"/>
      <c r="I7" s="18"/>
      <c r="J7" s="18"/>
      <c r="K7" s="87"/>
      <c r="L7" s="16"/>
      <c r="M7" s="16"/>
      <c r="N7" s="89"/>
      <c r="O7" s="89"/>
      <c r="P7" s="89"/>
      <c r="Q7" s="89"/>
      <c r="R7" s="89"/>
      <c r="S7" s="89"/>
      <c r="T7" s="89"/>
      <c r="U7" s="89"/>
      <c r="V7" s="89"/>
      <c r="W7" s="89"/>
      <c r="X7" s="90"/>
    </row>
    <row r="8" spans="3:24">
      <c r="C8" s="8"/>
      <c r="D8" s="8"/>
      <c r="E8" s="11"/>
      <c r="F8" s="8"/>
      <c r="G8" s="9"/>
      <c r="H8" s="9"/>
      <c r="I8" s="9"/>
      <c r="J8" s="9"/>
      <c r="K8" s="22"/>
      <c r="L8"/>
      <c r="M8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</row>
    <row r="9" spans="3:24" ht="18">
      <c r="C9" s="21" t="s">
        <v>47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3:24">
      <c r="C10" s="23" t="str">
        <f>'Planilha orçamentária'!C8</f>
        <v>Obra: Reforma da Câmara Municipal de Alta Floresta-MT</v>
      </c>
      <c r="D10" s="23"/>
      <c r="E10" s="23"/>
      <c r="F10" s="23"/>
      <c r="G10" s="23"/>
      <c r="H10" s="23"/>
      <c r="I10" s="23"/>
      <c r="J10" s="23"/>
      <c r="K10" s="23"/>
      <c r="L10" s="23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3:24">
      <c r="C11" s="23" t="str">
        <f>'Planilha orçamentária'!C9</f>
        <v>Proprietário: Câmara Municipal de Alta Floresta-MT</v>
      </c>
      <c r="D11" s="23"/>
      <c r="E11" s="23"/>
      <c r="F11" s="23"/>
      <c r="G11" s="23"/>
      <c r="H11" s="23"/>
      <c r="I11" s="23"/>
      <c r="J11" s="23"/>
      <c r="K11" s="23"/>
      <c r="L11" s="23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3:24">
      <c r="C12" s="23" t="str">
        <f>'Planilha orçamentária'!C10</f>
        <v>Endereço: Av. Ariosto da Riva, Lote AC18/2, Canteiro Central.</v>
      </c>
      <c r="D12" s="8"/>
      <c r="E12" s="11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3:24">
      <c r="C13" s="23" t="str">
        <f>'Planilha orçamentária'!C11</f>
        <v>Área do terreno: 3.044,25m²</v>
      </c>
      <c r="D13" s="8"/>
      <c r="E13" s="11"/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3:24">
      <c r="C14" s="23" t="str">
        <f>'Planilha orçamentária'!C12</f>
        <v>Área construída: 1.363,08m²</v>
      </c>
      <c r="D14" s="8"/>
      <c r="E14" s="11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24">
      <c r="C15" s="23" t="str">
        <f>'Planilha orçamentária'!C13</f>
        <v>Área total: 1.363,08m²</v>
      </c>
      <c r="D15" s="8"/>
      <c r="E15" s="11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24">
      <c r="C16" s="23" t="str">
        <f>'Planilha orçamentária'!C14</f>
        <v>LDI: 24,49%</v>
      </c>
      <c r="D16" s="8"/>
      <c r="E16" s="11"/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2:26" ht="13.5" thickBot="1">
      <c r="C17" s="65" t="str">
        <f>'Planilha orçamentária'!C15</f>
        <v>BOLETIM SINFRA JUL2011</v>
      </c>
      <c r="D17" s="65"/>
      <c r="E17" s="20"/>
      <c r="F17" s="20"/>
      <c r="G17" s="20"/>
      <c r="H17" s="20"/>
      <c r="I17" s="20"/>
      <c r="J17" s="20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6">
      <c r="B18" s="97"/>
      <c r="C18" s="186" t="s">
        <v>8</v>
      </c>
      <c r="D18" s="187"/>
      <c r="E18" s="184" t="s">
        <v>7</v>
      </c>
      <c r="F18" s="182" t="s">
        <v>20</v>
      </c>
      <c r="G18" s="37" t="s">
        <v>9</v>
      </c>
      <c r="H18" s="179" t="s">
        <v>21</v>
      </c>
      <c r="I18" s="180"/>
      <c r="J18" s="179" t="s">
        <v>22</v>
      </c>
      <c r="K18" s="180"/>
      <c r="L18" s="181" t="s">
        <v>23</v>
      </c>
      <c r="M18" s="180"/>
      <c r="N18" s="179" t="s">
        <v>30</v>
      </c>
      <c r="O18" s="180"/>
      <c r="P18" s="179" t="s">
        <v>31</v>
      </c>
      <c r="Q18" s="180"/>
      <c r="R18" s="179" t="s">
        <v>40</v>
      </c>
      <c r="S18" s="180"/>
      <c r="T18" s="179" t="s">
        <v>41</v>
      </c>
      <c r="U18" s="180"/>
      <c r="V18" s="179" t="s">
        <v>44</v>
      </c>
      <c r="W18" s="180"/>
      <c r="X18" s="62" t="s">
        <v>12</v>
      </c>
    </row>
    <row r="19" spans="2:26" ht="13.5" thickBot="1">
      <c r="C19" s="188"/>
      <c r="D19" s="189"/>
      <c r="E19" s="185"/>
      <c r="F19" s="183"/>
      <c r="G19" s="42"/>
      <c r="H19" s="52" t="s">
        <v>24</v>
      </c>
      <c r="I19" s="46" t="s">
        <v>25</v>
      </c>
      <c r="J19" s="52" t="s">
        <v>24</v>
      </c>
      <c r="K19" s="46" t="s">
        <v>25</v>
      </c>
      <c r="L19" s="56" t="s">
        <v>24</v>
      </c>
      <c r="M19" s="46" t="s">
        <v>25</v>
      </c>
      <c r="N19" s="52" t="s">
        <v>24</v>
      </c>
      <c r="O19" s="46" t="s">
        <v>25</v>
      </c>
      <c r="P19" s="52" t="s">
        <v>24</v>
      </c>
      <c r="Q19" s="46" t="s">
        <v>25</v>
      </c>
      <c r="R19" s="52" t="s">
        <v>24</v>
      </c>
      <c r="S19" s="46" t="s">
        <v>25</v>
      </c>
      <c r="T19" s="52" t="s">
        <v>24</v>
      </c>
      <c r="U19" s="46" t="s">
        <v>25</v>
      </c>
      <c r="V19" s="52" t="s">
        <v>24</v>
      </c>
      <c r="W19" s="46" t="s">
        <v>25</v>
      </c>
      <c r="X19" s="43" t="s">
        <v>24</v>
      </c>
    </row>
    <row r="20" spans="2:26">
      <c r="B20" s="8"/>
      <c r="C20" s="69" t="str">
        <f>'Planilha orçamentária'!C17</f>
        <v>1.1</v>
      </c>
      <c r="D20" s="77"/>
      <c r="E20" s="67" t="str">
        <f>'Planilha orçamentária'!E17</f>
        <v>Serviços Preliminares</v>
      </c>
      <c r="F20" s="47">
        <f>'Planilha orçamentária'!K20</f>
        <v>909.88496099999998</v>
      </c>
      <c r="G20" s="31"/>
      <c r="H20" s="53">
        <v>100</v>
      </c>
      <c r="I20" s="60">
        <f>F20*H20/100</f>
        <v>909.88496100000009</v>
      </c>
      <c r="J20" s="53"/>
      <c r="K20" s="60">
        <f>F20*J20/100</f>
        <v>0</v>
      </c>
      <c r="L20" s="57"/>
      <c r="M20" s="60">
        <f>F20*L20/100</f>
        <v>0</v>
      </c>
      <c r="N20" s="53"/>
      <c r="O20" s="60">
        <f>F20*N20/100</f>
        <v>0</v>
      </c>
      <c r="P20" s="53"/>
      <c r="Q20" s="60">
        <f>F20*P20/100</f>
        <v>0</v>
      </c>
      <c r="R20" s="53"/>
      <c r="S20" s="60">
        <f>F20*R20/100</f>
        <v>0</v>
      </c>
      <c r="T20" s="53"/>
      <c r="U20" s="60">
        <f>F20*T20/100</f>
        <v>0</v>
      </c>
      <c r="V20" s="53"/>
      <c r="W20" s="60">
        <f>F20*V20/100</f>
        <v>0</v>
      </c>
      <c r="X20" s="38">
        <f>H20+J20+L20+N20+P20+R20+T20+V20</f>
        <v>100</v>
      </c>
    </row>
    <row r="21" spans="2:26">
      <c r="B21" s="8"/>
      <c r="C21" s="69" t="str">
        <f>'Planilha orçamentária'!C21</f>
        <v>1.2</v>
      </c>
      <c r="D21" s="67">
        <f>'Planilha orçamentária'!D21</f>
        <v>0</v>
      </c>
      <c r="E21" s="98" t="str">
        <f>'Planilha orçamentária'!E21</f>
        <v>Demolições e Remoções</v>
      </c>
      <c r="F21" s="47">
        <f>'Planilha orçamentária'!K26</f>
        <v>429.16234435999996</v>
      </c>
      <c r="G21" s="31"/>
      <c r="H21" s="53">
        <v>100</v>
      </c>
      <c r="I21" s="60">
        <f t="shared" ref="I21:I25" si="0">F21*H21/100</f>
        <v>429.16234435999996</v>
      </c>
      <c r="J21" s="53"/>
      <c r="K21" s="60">
        <f t="shared" ref="K21:K25" si="1">F21*J21/100</f>
        <v>0</v>
      </c>
      <c r="L21" s="57"/>
      <c r="M21" s="60">
        <f t="shared" ref="M21:M25" si="2">F21*L21/100</f>
        <v>0</v>
      </c>
      <c r="N21" s="53"/>
      <c r="O21" s="60">
        <f t="shared" ref="O21:O25" si="3">F21*N21/100</f>
        <v>0</v>
      </c>
      <c r="P21" s="53"/>
      <c r="Q21" s="60">
        <f t="shared" ref="Q21:Q25" si="4">F21*P21/100</f>
        <v>0</v>
      </c>
      <c r="R21" s="53"/>
      <c r="S21" s="60">
        <f t="shared" ref="S21:S25" si="5">F21*R21/100</f>
        <v>0</v>
      </c>
      <c r="T21" s="53"/>
      <c r="U21" s="60">
        <f t="shared" ref="U21:U25" si="6">F21*T21/100</f>
        <v>0</v>
      </c>
      <c r="V21" s="53"/>
      <c r="W21" s="60">
        <f t="shared" ref="W21:W25" si="7">F21*V21/100</f>
        <v>0</v>
      </c>
      <c r="X21" s="38">
        <f t="shared" ref="X21:X25" si="8">H21+J21+L21+N21+P21+R21+T21+V21</f>
        <v>100</v>
      </c>
    </row>
    <row r="22" spans="2:26">
      <c r="C22" s="70" t="str">
        <f>'Planilha orçamentária'!C27</f>
        <v>1.3</v>
      </c>
      <c r="D22" s="78"/>
      <c r="E22" s="68" t="str">
        <f>'Planilha orçamentária'!E27</f>
        <v>Esquadrias</v>
      </c>
      <c r="F22" s="48">
        <f>'Planilha orçamentária'!K33</f>
        <v>17971.430428659998</v>
      </c>
      <c r="G22" s="32"/>
      <c r="H22" s="54">
        <v>100</v>
      </c>
      <c r="I22" s="60">
        <f t="shared" si="0"/>
        <v>17971.430428659998</v>
      </c>
      <c r="J22" s="54"/>
      <c r="K22" s="60">
        <f t="shared" si="1"/>
        <v>0</v>
      </c>
      <c r="L22" s="36"/>
      <c r="M22" s="60">
        <f t="shared" si="2"/>
        <v>0</v>
      </c>
      <c r="N22" s="54"/>
      <c r="O22" s="60">
        <f t="shared" si="3"/>
        <v>0</v>
      </c>
      <c r="P22" s="54"/>
      <c r="Q22" s="60">
        <f t="shared" si="4"/>
        <v>0</v>
      </c>
      <c r="R22" s="54"/>
      <c r="S22" s="60">
        <f t="shared" si="5"/>
        <v>0</v>
      </c>
      <c r="T22" s="54"/>
      <c r="U22" s="60">
        <f t="shared" si="6"/>
        <v>0</v>
      </c>
      <c r="V22" s="54"/>
      <c r="W22" s="60">
        <f t="shared" si="7"/>
        <v>0</v>
      </c>
      <c r="X22" s="38">
        <f t="shared" si="8"/>
        <v>100</v>
      </c>
    </row>
    <row r="23" spans="2:26">
      <c r="C23" s="70" t="str">
        <f>'Planilha orçamentária'!C34</f>
        <v>1.4</v>
      </c>
      <c r="D23" s="78"/>
      <c r="E23" s="68" t="str">
        <f>'Planilha orçamentária'!E34</f>
        <v>Pintura</v>
      </c>
      <c r="F23" s="48">
        <f>'Planilha orçamentária'!K37</f>
        <v>31788.866337300002</v>
      </c>
      <c r="G23" s="32"/>
      <c r="H23" s="54">
        <v>25</v>
      </c>
      <c r="I23" s="60">
        <f t="shared" si="0"/>
        <v>7947.2165843250004</v>
      </c>
      <c r="J23" s="54">
        <v>75</v>
      </c>
      <c r="K23" s="60">
        <f t="shared" si="1"/>
        <v>23841.649752974998</v>
      </c>
      <c r="L23" s="36"/>
      <c r="M23" s="60">
        <f t="shared" si="2"/>
        <v>0</v>
      </c>
      <c r="N23" s="54"/>
      <c r="O23" s="60">
        <f t="shared" si="3"/>
        <v>0</v>
      </c>
      <c r="P23" s="54"/>
      <c r="Q23" s="60">
        <f t="shared" si="4"/>
        <v>0</v>
      </c>
      <c r="R23" s="54"/>
      <c r="S23" s="60">
        <f t="shared" si="5"/>
        <v>0</v>
      </c>
      <c r="T23" s="54"/>
      <c r="U23" s="60">
        <f t="shared" si="6"/>
        <v>0</v>
      </c>
      <c r="V23" s="54"/>
      <c r="W23" s="60">
        <f t="shared" si="7"/>
        <v>0</v>
      </c>
      <c r="X23" s="38">
        <f t="shared" si="8"/>
        <v>100</v>
      </c>
    </row>
    <row r="24" spans="2:26">
      <c r="C24" s="70" t="str">
        <f>'Planilha orçamentária'!C38</f>
        <v>1.5</v>
      </c>
      <c r="D24" s="78"/>
      <c r="E24" s="82" t="str">
        <f>'Planilha orçamentária'!E38</f>
        <v>Cobertura e forro</v>
      </c>
      <c r="F24" s="48">
        <f>'Planilha orçamentária'!K41</f>
        <v>1029.5074020000002</v>
      </c>
      <c r="G24" s="32"/>
      <c r="H24" s="54"/>
      <c r="I24" s="60">
        <f t="shared" si="0"/>
        <v>0</v>
      </c>
      <c r="J24" s="54">
        <v>100</v>
      </c>
      <c r="K24" s="60">
        <f t="shared" si="1"/>
        <v>1029.5074020000002</v>
      </c>
      <c r="L24" s="36"/>
      <c r="M24" s="60"/>
      <c r="N24" s="36"/>
      <c r="O24" s="60"/>
      <c r="P24" s="36"/>
      <c r="Q24" s="60"/>
      <c r="R24" s="36"/>
      <c r="S24" s="60"/>
      <c r="T24" s="54"/>
      <c r="U24" s="60"/>
      <c r="V24" s="54"/>
      <c r="W24" s="60"/>
      <c r="X24" s="38">
        <f t="shared" si="8"/>
        <v>100</v>
      </c>
    </row>
    <row r="25" spans="2:26">
      <c r="C25" s="70" t="str">
        <f>'Planilha orçamentária'!C42</f>
        <v>1.6</v>
      </c>
      <c r="D25" s="78"/>
      <c r="E25" s="82" t="str">
        <f>'Planilha orçamentária'!E42</f>
        <v>Limpeza</v>
      </c>
      <c r="F25" s="48">
        <f>'Planilha orçamentária'!K46</f>
        <v>5560.9434019999999</v>
      </c>
      <c r="G25" s="32"/>
      <c r="H25" s="54">
        <v>50</v>
      </c>
      <c r="I25" s="60">
        <f t="shared" si="0"/>
        <v>2780.4717009999999</v>
      </c>
      <c r="J25" s="54">
        <v>50</v>
      </c>
      <c r="K25" s="60">
        <f t="shared" si="1"/>
        <v>2780.4717009999999</v>
      </c>
      <c r="L25" s="36"/>
      <c r="M25" s="60">
        <f t="shared" si="2"/>
        <v>0</v>
      </c>
      <c r="N25" s="36"/>
      <c r="O25" s="60">
        <f t="shared" si="3"/>
        <v>0</v>
      </c>
      <c r="P25" s="36"/>
      <c r="Q25" s="60">
        <f t="shared" si="4"/>
        <v>0</v>
      </c>
      <c r="R25" s="36"/>
      <c r="S25" s="60">
        <f t="shared" si="5"/>
        <v>0</v>
      </c>
      <c r="T25" s="54"/>
      <c r="U25" s="60">
        <f t="shared" si="6"/>
        <v>0</v>
      </c>
      <c r="V25" s="54"/>
      <c r="W25" s="60">
        <f t="shared" si="7"/>
        <v>0</v>
      </c>
      <c r="X25" s="38">
        <f t="shared" si="8"/>
        <v>100</v>
      </c>
    </row>
    <row r="26" spans="2:26">
      <c r="C26" s="71"/>
      <c r="D26" s="75"/>
      <c r="E26" s="73"/>
      <c r="F26" s="49"/>
      <c r="G26" s="33"/>
      <c r="H26" s="44"/>
      <c r="I26" s="49"/>
      <c r="J26" s="44"/>
      <c r="K26" s="49"/>
      <c r="L26" s="58"/>
      <c r="M26" s="49"/>
      <c r="N26" s="44"/>
      <c r="O26" s="49"/>
      <c r="P26" s="44"/>
      <c r="Q26" s="49"/>
      <c r="R26" s="44"/>
      <c r="S26" s="49"/>
      <c r="T26" s="44"/>
      <c r="U26" s="49"/>
      <c r="V26" s="44"/>
      <c r="W26" s="49"/>
      <c r="X26" s="40"/>
    </row>
    <row r="27" spans="2:26">
      <c r="C27" s="165"/>
      <c r="D27" s="84"/>
      <c r="E27" s="74" t="str">
        <f>'Planilha orçamentária'!E48</f>
        <v>Total Geral:</v>
      </c>
      <c r="F27" s="50">
        <f>SUM(F20:F25)</f>
        <v>57689.794875319996</v>
      </c>
      <c r="G27" s="34"/>
      <c r="H27" s="55">
        <f>I27*100/$F$27</f>
        <v>52.068422299409988</v>
      </c>
      <c r="I27" s="61">
        <f>SUM(I20:I26)</f>
        <v>30038.166019344997</v>
      </c>
      <c r="J27" s="55">
        <f>K27*100/$F$27</f>
        <v>47.931577700590005</v>
      </c>
      <c r="K27" s="61">
        <f>SUM(K20:K26)</f>
        <v>27651.628855974996</v>
      </c>
      <c r="L27" s="163">
        <f>M27*100/$F$27</f>
        <v>0</v>
      </c>
      <c r="M27" s="61">
        <f>SUM(M20:M26)</f>
        <v>0</v>
      </c>
      <c r="N27" s="55">
        <f>O27*100/$F$27</f>
        <v>0</v>
      </c>
      <c r="O27" s="61">
        <f>SUM(O20:O26)</f>
        <v>0</v>
      </c>
      <c r="P27" s="55">
        <f>Q27*100/$F$27</f>
        <v>0</v>
      </c>
      <c r="Q27" s="61">
        <f>SUM(Q20:Q26)</f>
        <v>0</v>
      </c>
      <c r="R27" s="55">
        <f>S27*100/$F$27</f>
        <v>0</v>
      </c>
      <c r="S27" s="61">
        <f>SUM(S20:S26)</f>
        <v>0</v>
      </c>
      <c r="T27" s="55">
        <f>U27*100/$F$27</f>
        <v>0</v>
      </c>
      <c r="U27" s="61">
        <f>SUM(U20:U26)</f>
        <v>0</v>
      </c>
      <c r="V27" s="55">
        <f>W27*100/$F$27</f>
        <v>0</v>
      </c>
      <c r="W27" s="61">
        <f>SUM(W20:W26)</f>
        <v>0</v>
      </c>
      <c r="X27" s="39">
        <f>H27+J27+L27+N27+P27+R27+T27+V27</f>
        <v>100</v>
      </c>
      <c r="Z27" s="22"/>
    </row>
    <row r="28" spans="2:26" ht="13.5" thickBot="1">
      <c r="C28" s="72"/>
      <c r="D28" s="59"/>
      <c r="E28" s="59"/>
      <c r="F28" s="51"/>
      <c r="G28" s="35"/>
      <c r="H28" s="45"/>
      <c r="I28" s="51"/>
      <c r="J28" s="45"/>
      <c r="K28" s="51"/>
      <c r="L28" s="59"/>
      <c r="M28" s="51"/>
      <c r="N28" s="83"/>
      <c r="O28" s="51"/>
      <c r="P28" s="83"/>
      <c r="Q28" s="51"/>
      <c r="R28" s="83"/>
      <c r="S28" s="51"/>
      <c r="T28" s="45"/>
      <c r="U28" s="95"/>
      <c r="V28" s="45"/>
      <c r="W28" s="95"/>
      <c r="X28" s="41"/>
    </row>
    <row r="29" spans="2:26" ht="9" customHeight="1">
      <c r="D29" s="76"/>
      <c r="Z29" s="30"/>
    </row>
  </sheetData>
  <mergeCells count="14">
    <mergeCell ref="C4:X4"/>
    <mergeCell ref="C5:X5"/>
    <mergeCell ref="C6:X6"/>
    <mergeCell ref="H18:I18"/>
    <mergeCell ref="J18:K18"/>
    <mergeCell ref="L18:M18"/>
    <mergeCell ref="N18:O18"/>
    <mergeCell ref="P18:Q18"/>
    <mergeCell ref="R18:S18"/>
    <mergeCell ref="T18:U18"/>
    <mergeCell ref="F18:F19"/>
    <mergeCell ref="E18:E19"/>
    <mergeCell ref="C18:D19"/>
    <mergeCell ref="V18:W18"/>
  </mergeCells>
  <phoneticPr fontId="0" type="noConversion"/>
  <printOptions horizontalCentered="1"/>
  <pageMargins left="0.59055118110236227" right="0.51181102362204722" top="0.62992125984251968" bottom="0.98425196850393704" header="0.51181102362204722" footer="0.51181102362204722"/>
  <pageSetup paperSize="9" scale="97" orientation="portrait" r:id="rId1"/>
  <headerFooter alignWithMargins="0">
    <oddFooter>&amp;CAntônio Fernandes Cruz
Engenheiro Civil
CREA 1201004020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1:S32"/>
  <sheetViews>
    <sheetView view="pageBreakPreview" zoomScale="85" zoomScaleSheetLayoutView="85" workbookViewId="0">
      <selection activeCell="D33" sqref="D33"/>
    </sheetView>
  </sheetViews>
  <sheetFormatPr defaultRowHeight="12.75"/>
  <cols>
    <col min="2" max="2" width="0.85546875" customWidth="1"/>
    <col min="3" max="3" width="16.28515625" customWidth="1"/>
    <col min="4" max="4" width="27.7109375" customWidth="1"/>
    <col min="5" max="5" width="9.5703125" customWidth="1"/>
    <col min="6" max="6" width="10.7109375" style="1" hidden="1" customWidth="1"/>
    <col min="7" max="7" width="5.85546875" style="1" customWidth="1"/>
    <col min="8" max="8" width="9.140625" style="1" customWidth="1"/>
    <col min="9" max="9" width="7" style="1" customWidth="1"/>
    <col min="10" max="10" width="10" style="22" customWidth="1"/>
    <col min="11" max="11" width="1.140625" customWidth="1"/>
    <col min="12" max="12" width="12.7109375" customWidth="1"/>
    <col min="14" max="14" width="80" customWidth="1"/>
  </cols>
  <sheetData>
    <row r="1" spans="3:19">
      <c r="C1" s="8"/>
      <c r="D1" s="8"/>
      <c r="E1" s="8"/>
      <c r="F1" s="8"/>
      <c r="G1" s="8"/>
      <c r="H1" s="8"/>
      <c r="I1" s="8"/>
      <c r="J1" s="8"/>
      <c r="K1" s="25"/>
      <c r="L1" s="8"/>
      <c r="M1" s="8"/>
      <c r="N1" s="8"/>
      <c r="O1" s="8"/>
      <c r="P1" s="8"/>
      <c r="Q1" s="8"/>
      <c r="R1" s="25"/>
      <c r="S1" s="8"/>
    </row>
    <row r="2" spans="3:19" ht="5.25" customHeight="1">
      <c r="C2" s="8"/>
      <c r="D2" s="8"/>
      <c r="E2" s="16"/>
      <c r="F2" s="8"/>
      <c r="G2" s="8"/>
      <c r="H2" s="8"/>
      <c r="I2" s="8"/>
      <c r="J2" s="8"/>
      <c r="K2" s="25"/>
      <c r="L2" s="8"/>
      <c r="M2" s="8"/>
      <c r="N2" s="8"/>
      <c r="O2" s="8"/>
      <c r="P2" s="8"/>
      <c r="Q2" s="8"/>
      <c r="R2" s="25"/>
      <c r="S2" s="8"/>
    </row>
    <row r="3" spans="3:19" ht="13.5" customHeight="1">
      <c r="C3" s="12"/>
      <c r="D3" s="13"/>
      <c r="E3" s="24"/>
      <c r="F3" s="14"/>
      <c r="G3" s="14"/>
      <c r="H3" s="14"/>
      <c r="I3" s="15"/>
      <c r="J3" s="92"/>
      <c r="K3" s="25"/>
      <c r="L3" s="8"/>
      <c r="M3" s="8"/>
      <c r="N3" s="86"/>
      <c r="O3" s="86"/>
      <c r="P3" s="86"/>
      <c r="Q3" s="86"/>
      <c r="R3" s="86"/>
      <c r="S3" s="8"/>
    </row>
    <row r="4" spans="3:19" ht="20.25" customHeight="1">
      <c r="C4" s="192"/>
      <c r="D4" s="193"/>
      <c r="E4" s="193"/>
      <c r="F4" s="193"/>
      <c r="G4" s="193"/>
      <c r="H4" s="193"/>
      <c r="I4" s="193"/>
      <c r="J4" s="194"/>
      <c r="K4" s="66"/>
      <c r="L4" s="66"/>
      <c r="M4" s="66"/>
      <c r="N4" s="66"/>
      <c r="O4" s="66"/>
      <c r="P4" s="66"/>
      <c r="Q4" s="66"/>
      <c r="R4" s="66"/>
      <c r="S4" s="8"/>
    </row>
    <row r="5" spans="3:19" ht="15.75" customHeight="1">
      <c r="C5" s="173"/>
      <c r="D5" s="174"/>
      <c r="E5" s="174"/>
      <c r="F5" s="174"/>
      <c r="G5" s="174"/>
      <c r="H5" s="174"/>
      <c r="I5" s="174"/>
      <c r="J5" s="175"/>
      <c r="K5" s="85"/>
      <c r="L5" s="85"/>
      <c r="M5" s="85"/>
      <c r="N5" s="85"/>
      <c r="O5" s="85"/>
      <c r="P5" s="85"/>
      <c r="Q5" s="85"/>
      <c r="R5" s="85"/>
      <c r="S5" s="8"/>
    </row>
    <row r="6" spans="3:19" ht="15">
      <c r="C6" s="176" t="str">
        <f>'cronograma físico-financeiro'!C6:X6</f>
        <v>CNPJ 10.716.738/0001-03</v>
      </c>
      <c r="D6" s="177"/>
      <c r="E6" s="177"/>
      <c r="F6" s="177"/>
      <c r="G6" s="177"/>
      <c r="H6" s="177"/>
      <c r="I6" s="177"/>
      <c r="J6" s="178"/>
      <c r="K6" s="10"/>
      <c r="L6" s="10"/>
      <c r="M6" s="10"/>
      <c r="N6" s="10"/>
      <c r="O6" s="10"/>
      <c r="P6" s="10"/>
      <c r="Q6" s="10"/>
      <c r="R6" s="10"/>
      <c r="S6" s="8"/>
    </row>
    <row r="7" spans="3:19" ht="3.75" customHeight="1">
      <c r="C7" s="7"/>
      <c r="D7" s="16"/>
      <c r="E7" s="17"/>
      <c r="F7" s="16"/>
      <c r="G7" s="18"/>
      <c r="H7" s="18"/>
      <c r="I7" s="18"/>
      <c r="J7" s="93"/>
      <c r="K7" s="25"/>
      <c r="L7" s="8"/>
      <c r="M7" s="8"/>
      <c r="N7" s="86"/>
      <c r="O7" s="86"/>
      <c r="P7" s="86"/>
      <c r="Q7" s="86"/>
      <c r="R7" s="86"/>
      <c r="S7" s="8"/>
    </row>
    <row r="8" spans="3:19">
      <c r="C8" s="8"/>
      <c r="D8" s="8"/>
      <c r="E8" s="11"/>
      <c r="F8" s="8"/>
      <c r="G8" s="9"/>
      <c r="H8" s="9"/>
      <c r="I8" s="9"/>
      <c r="J8" s="9"/>
      <c r="K8" s="25"/>
      <c r="L8" s="8"/>
      <c r="M8" s="8"/>
      <c r="N8" s="86"/>
      <c r="O8" s="86"/>
      <c r="P8" s="86"/>
      <c r="Q8" s="86"/>
      <c r="R8" s="86"/>
      <c r="S8" s="8"/>
    </row>
    <row r="9" spans="3:19">
      <c r="K9" s="8"/>
      <c r="L9" s="8"/>
      <c r="M9" s="8"/>
      <c r="N9" s="8"/>
      <c r="O9" s="8"/>
      <c r="P9" s="8"/>
      <c r="Q9" s="8"/>
      <c r="R9" s="8"/>
      <c r="S9" s="8"/>
    </row>
    <row r="10" spans="3:19">
      <c r="K10" s="8"/>
      <c r="L10" s="8"/>
      <c r="M10" s="8"/>
      <c r="N10" s="8"/>
      <c r="O10" s="8"/>
      <c r="P10" s="8"/>
      <c r="Q10" s="8"/>
      <c r="R10" s="8"/>
      <c r="S10" s="8"/>
    </row>
    <row r="11" spans="3:19">
      <c r="K11" s="8"/>
      <c r="L11" s="8"/>
      <c r="M11" s="8"/>
      <c r="N11" s="8"/>
      <c r="O11" s="8"/>
      <c r="P11" s="8"/>
      <c r="Q11" s="8"/>
      <c r="R11" s="8"/>
      <c r="S11" s="8"/>
    </row>
    <row r="12" spans="3:19">
      <c r="K12" s="8"/>
      <c r="L12" s="8"/>
      <c r="M12" s="8"/>
      <c r="N12" s="8"/>
      <c r="O12" s="8"/>
      <c r="P12" s="8"/>
      <c r="Q12" s="8"/>
      <c r="R12" s="8"/>
      <c r="S12" s="8"/>
    </row>
    <row r="22" spans="3:19" ht="49.5" customHeight="1">
      <c r="C22" s="81"/>
      <c r="D22" s="196" t="str">
        <f>'cronograma físico-financeiro'!C10</f>
        <v>Obra: Reforma da Câmara Municipal de Alta Floresta-MT</v>
      </c>
      <c r="E22" s="196"/>
      <c r="F22" s="196"/>
      <c r="G22" s="196"/>
      <c r="H22" s="196"/>
      <c r="I22" s="196"/>
      <c r="J22" s="81"/>
    </row>
    <row r="23" spans="3:19" ht="20.25">
      <c r="C23" s="195"/>
      <c r="D23" s="195"/>
      <c r="E23" s="195"/>
      <c r="F23" s="195"/>
      <c r="G23" s="195"/>
      <c r="H23" s="195"/>
      <c r="I23" s="195"/>
      <c r="J23" s="195"/>
    </row>
    <row r="25" spans="3:19" ht="18">
      <c r="D25" s="191"/>
      <c r="E25" s="191"/>
      <c r="F25" s="191"/>
      <c r="G25" s="191"/>
      <c r="H25" s="191"/>
      <c r="I25" s="191"/>
    </row>
    <row r="26" spans="3:19" ht="18">
      <c r="C26" s="191" t="str">
        <f>'cronograma físico-financeiro'!C11</f>
        <v>Proprietário: Câmara Municipal de Alta Floresta-MT</v>
      </c>
      <c r="D26" s="191"/>
      <c r="E26" s="191"/>
      <c r="F26" s="191"/>
      <c r="G26" s="191"/>
      <c r="H26" s="191"/>
      <c r="I26" s="191"/>
      <c r="J26" s="191"/>
    </row>
    <row r="27" spans="3:19" ht="18" customHeight="1">
      <c r="C27" s="191" t="str">
        <f>'cronograma físico-financeiro'!C12</f>
        <v>Endereço: Av. Ariosto da Riva, Lote AC18/2, Canteiro Central.</v>
      </c>
      <c r="D27" s="191"/>
      <c r="E27" s="191"/>
      <c r="F27" s="191"/>
      <c r="G27" s="191"/>
      <c r="H27" s="191"/>
      <c r="I27" s="191"/>
      <c r="J27" s="191"/>
    </row>
    <row r="28" spans="3:19" ht="18">
      <c r="C28" s="191" t="str">
        <f>'cronograma físico-financeiro'!C13</f>
        <v>Área do terreno: 3.044,25m²</v>
      </c>
      <c r="D28" s="191"/>
      <c r="E28" s="191"/>
      <c r="F28" s="191"/>
      <c r="G28" s="191"/>
      <c r="H28" s="191"/>
      <c r="I28" s="191"/>
      <c r="J28" s="191"/>
      <c r="N28" s="191"/>
      <c r="O28" s="191"/>
      <c r="P28" s="191"/>
      <c r="Q28" s="191"/>
      <c r="R28" s="191"/>
      <c r="S28" s="191"/>
    </row>
    <row r="29" spans="3:19" ht="18">
      <c r="C29" s="191" t="str">
        <f>'cronograma físico-financeiro'!C14</f>
        <v>Área construída: 1.363,08m²</v>
      </c>
      <c r="D29" s="191"/>
      <c r="E29" s="191"/>
      <c r="F29" s="191"/>
      <c r="G29" s="191"/>
      <c r="H29" s="191"/>
      <c r="I29" s="191"/>
      <c r="J29" s="191"/>
    </row>
    <row r="30" spans="3:19" ht="18">
      <c r="C30" s="191" t="str">
        <f>'cronograma físico-financeiro'!C15</f>
        <v>Área total: 1.363,08m²</v>
      </c>
      <c r="D30" s="191"/>
      <c r="E30" s="191"/>
      <c r="F30" s="191"/>
      <c r="G30" s="191"/>
      <c r="H30" s="191"/>
      <c r="I30" s="191"/>
      <c r="J30" s="191"/>
    </row>
    <row r="31" spans="3:19" ht="74.25" customHeight="1"/>
    <row r="32" spans="3:19">
      <c r="D32" s="190" t="s">
        <v>86</v>
      </c>
      <c r="E32" s="190"/>
      <c r="F32" s="190"/>
      <c r="G32" s="190"/>
      <c r="H32" s="190"/>
      <c r="I32" s="190"/>
      <c r="J32" s="190"/>
    </row>
  </sheetData>
  <mergeCells count="13">
    <mergeCell ref="D32:J32"/>
    <mergeCell ref="C30:J30"/>
    <mergeCell ref="D25:I25"/>
    <mergeCell ref="N28:S28"/>
    <mergeCell ref="C4:J4"/>
    <mergeCell ref="C5:J5"/>
    <mergeCell ref="C6:J6"/>
    <mergeCell ref="C23:J23"/>
    <mergeCell ref="D22:I22"/>
    <mergeCell ref="C26:J26"/>
    <mergeCell ref="C27:J27"/>
    <mergeCell ref="C28:J28"/>
    <mergeCell ref="C29:J29"/>
  </mergeCells>
  <phoneticPr fontId="10" type="noConversion"/>
  <printOptions horizontalCentered="1"/>
  <pageMargins left="0.19685039370078741" right="0.19685039370078741" top="0.19685039370078741" bottom="0.98425196850393704" header="0.51181102362204722" footer="0.51181102362204722"/>
  <pageSetup paperSize="9" orientation="portrait" r:id="rId1"/>
  <headerFooter alignWithMargins="0">
    <oddFooter>&amp;CAntônio Fernandes Cruz
Engenheiro Civil
CREA 1201004020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Planilha orçamentária</vt:lpstr>
      <vt:lpstr>cronograma físico-financeiro</vt:lpstr>
      <vt:lpstr>Capa</vt:lpstr>
      <vt:lpstr>Capa!Area_de_impressao</vt:lpstr>
      <vt:lpstr>'cronograma físico-financeiro'!Area_de_impressao</vt:lpstr>
      <vt:lpstr>'Planilha orçamentária'!Area_de_impressao</vt:lpstr>
      <vt:lpstr>'Planilha orçamentária'!Titulos_de_impressao</vt:lpstr>
    </vt:vector>
  </TitlesOfParts>
  <Company>FCF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Calmon Filho</dc:creator>
  <cp:lastModifiedBy>Thiago</cp:lastModifiedBy>
  <cp:lastPrinted>2015-06-05T11:23:16Z</cp:lastPrinted>
  <dcterms:created xsi:type="dcterms:W3CDTF">2008-10-30T11:02:46Z</dcterms:created>
  <dcterms:modified xsi:type="dcterms:W3CDTF">2015-06-05T11:23:20Z</dcterms:modified>
</cp:coreProperties>
</file>